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40" yWindow="780" windowWidth="9210" windowHeight="7095" activeTab="0"/>
  </bookViews>
  <sheets>
    <sheet name="2010 SPHV Off. výsledky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 </author>
  </authors>
  <commentList>
    <comment ref="X32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</t>
        </r>
      </text>
    </comment>
    <comment ref="X53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<sst xmlns="http://schemas.openxmlformats.org/spreadsheetml/2006/main" count="299" uniqueCount="85">
  <si>
    <t>Košice - Bankovský kopec</t>
  </si>
  <si>
    <t>Kategória</t>
  </si>
  <si>
    <t>Štart. číslo</t>
  </si>
  <si>
    <t>Meno jazdca</t>
  </si>
  <si>
    <t>Spolujazdec</t>
  </si>
  <si>
    <t>Klub</t>
  </si>
  <si>
    <t>Hist. Vozidlo</t>
  </si>
  <si>
    <t>Rok výr.</t>
  </si>
  <si>
    <t>Tr. body</t>
  </si>
  <si>
    <t>Priemer Tr.b/úloha</t>
  </si>
  <si>
    <t>Body SPHV</t>
  </si>
  <si>
    <t>Automotoklub VCC Piešťany</t>
  </si>
  <si>
    <t>Veterán Club Liptov, L.Mikuláš</t>
  </si>
  <si>
    <t>Ducár Alexander</t>
  </si>
  <si>
    <t>M</t>
  </si>
  <si>
    <t>Oldtimer Rallye Tatry - Internacional race</t>
  </si>
  <si>
    <t>VCC Tatra 141</t>
  </si>
  <si>
    <t>Cassovia Retro              Košice</t>
  </si>
  <si>
    <t>Šarišský okruh veteránov</t>
  </si>
  <si>
    <t xml:space="preserve">Veteran Šariš Club                Prešov </t>
  </si>
  <si>
    <t xml:space="preserve">I. kolo SPHV </t>
  </si>
  <si>
    <t xml:space="preserve">II. kolo SPHV </t>
  </si>
  <si>
    <t xml:space="preserve">III. kolo SPHV </t>
  </si>
  <si>
    <t xml:space="preserve">IV. kolo SPHV </t>
  </si>
  <si>
    <t xml:space="preserve">V. kolo SPHV </t>
  </si>
  <si>
    <t>1. Májová Veteran Tatra Rallye</t>
  </si>
  <si>
    <t>Koeficient 3</t>
  </si>
  <si>
    <t>A</t>
  </si>
  <si>
    <t>Francel Jozef</t>
  </si>
  <si>
    <t xml:space="preserve">Bohdan Mączyński </t>
  </si>
  <si>
    <t>Koštial Vladimír, Ing.</t>
  </si>
  <si>
    <t>Veteran Club Bratislava</t>
  </si>
  <si>
    <t>Vetrán Car Club    Nitra</t>
  </si>
  <si>
    <t>Petran Jaroslav</t>
  </si>
  <si>
    <t>Veteran Club Liptov, L.Mikuláš</t>
  </si>
  <si>
    <t>Oldtimer Rallye Tatry             Slovak race</t>
  </si>
  <si>
    <t>Poradie</t>
  </si>
  <si>
    <t>Slovenský pohár historických vozidiel v jazde pravidelnosti - Oficiálne výsledky 2010</t>
  </si>
  <si>
    <t xml:space="preserve">Novoveský Ján </t>
  </si>
  <si>
    <t>Aero 30</t>
  </si>
  <si>
    <t>T57b</t>
  </si>
  <si>
    <t>Š 450 Roadster</t>
  </si>
  <si>
    <t>T603-2</t>
  </si>
  <si>
    <t>Daniš Pavol, Mgr,. Art.</t>
  </si>
  <si>
    <t>Pavlovič Jozef</t>
  </si>
  <si>
    <t>ČZ 150C</t>
  </si>
  <si>
    <t xml:space="preserve">Michalovič Jozef </t>
  </si>
  <si>
    <t>Jawa 250</t>
  </si>
  <si>
    <t xml:space="preserve">Marušák Pavol </t>
  </si>
  <si>
    <t>ČZ 175</t>
  </si>
  <si>
    <t>Hillman minx</t>
  </si>
  <si>
    <t>Paulis Martin</t>
  </si>
  <si>
    <t>Lada</t>
  </si>
  <si>
    <t>Žula Pavol</t>
  </si>
  <si>
    <t>18.-20.júna 2010</t>
  </si>
  <si>
    <t>Petran Jaroslav jun.</t>
  </si>
  <si>
    <t>Veteran Šariš klub prešov</t>
  </si>
  <si>
    <t>20.- 22. august 2010</t>
  </si>
  <si>
    <t>Schwarcz Juraj</t>
  </si>
  <si>
    <t>Petranová Dana, PhDr.</t>
  </si>
  <si>
    <t xml:space="preserve">Europejska Asocjacja      Automobilerów                                   </t>
  </si>
  <si>
    <t>Jawa ČZ 150</t>
  </si>
  <si>
    <t>Bazala Marián, Ing.</t>
  </si>
  <si>
    <t>Triumph TR 3 A</t>
  </si>
  <si>
    <t>Vaško Štefan</t>
  </si>
  <si>
    <t>Vašková Božena</t>
  </si>
  <si>
    <t>Triumph Spitfire</t>
  </si>
  <si>
    <t>Skála Pavel, Ing.</t>
  </si>
  <si>
    <t>Magda Poliačikova,JUDr.</t>
  </si>
  <si>
    <t>Wachal Viliam</t>
  </si>
  <si>
    <t>Jawa 250 / 11 perák</t>
  </si>
  <si>
    <t>Koeficient 4</t>
  </si>
  <si>
    <t>Dubovský Stanislav, Ing.</t>
  </si>
  <si>
    <t>Kudláček Roman, Ing.</t>
  </si>
  <si>
    <t>Volga GAZ 21-S</t>
  </si>
  <si>
    <t>Makohus Jozef</t>
  </si>
  <si>
    <t>Koščo Mikuláš</t>
  </si>
  <si>
    <t>Citroen BN 11</t>
  </si>
  <si>
    <t xml:space="preserve">Alfa Romeo </t>
  </si>
  <si>
    <t>Zapocítané body SPHV</t>
  </si>
  <si>
    <t>Priemer trestných bodov na jednu súťžnú úlohu</t>
  </si>
  <si>
    <t xml:space="preserve">Kategória :  Absolútny majster Slovenskej republiky </t>
  </si>
  <si>
    <t xml:space="preserve">Kategória : Majster Slovenskej republiky v automobiloch </t>
  </si>
  <si>
    <t>Kategória : Majster Slovenskej republiky v motocykloch</t>
  </si>
  <si>
    <t>Tatra 87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</si>
</sst>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_ ;[Red]\-0.00\ "/>
    <numFmt numFmtId="177" formatCode="d/m"/>
    <numFmt numFmtId="178" formatCode="mmm/yyyy"/>
    <numFmt numFmtId="179" formatCode="[$-41B]d\.\ mmmm\ yyyy"/>
    <numFmt numFmtId="180" formatCode="d/m;@"/>
    <numFmt numFmtId="181" formatCode="0.00;[Red]0.00"/>
    <numFmt numFmtId="182" formatCode="#,##0.00\ _S_k"/>
    <numFmt numFmtId="183" formatCode="dd/mm/yy;@"/>
    <numFmt numFmtId="184" formatCode="mm:ss.0;@"/>
    <numFmt numFmtId="185" formatCode="0.000"/>
    <numFmt numFmtId="186" formatCode="h:mm:ss;@"/>
    <numFmt numFmtId="187" formatCode="h:mm;@"/>
    <numFmt numFmtId="188" formatCode="0_ ;[Red]\-0\ "/>
    <numFmt numFmtId="189" formatCode="[$-F400]h:mm:ss\ AM/PM"/>
    <numFmt numFmtId="190" formatCode="[$-F800]dddd\,\ mmmm\ dd\,\ yyyy"/>
    <numFmt numFmtId="191" formatCode="0.0000"/>
    <numFmt numFmtId="192" formatCode="0.0000000"/>
    <numFmt numFmtId="193" formatCode="[$-409]h:mm:ss\ AM/PM;@"/>
    <numFmt numFmtId="194" formatCode="hh:mm:ss.000"/>
    <numFmt numFmtId="195" formatCode="ss.00"/>
    <numFmt numFmtId="196" formatCode="mm:ss.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20"/>
      <name val="Copperplate Gothic Light"/>
      <family val="2"/>
    </font>
    <font>
      <b/>
      <sz val="26"/>
      <name val="Harrington"/>
      <family val="5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20"/>
      <name val="Copperplate Gothic Light"/>
      <family val="2"/>
    </font>
    <font>
      <b/>
      <sz val="12"/>
      <name val="Arial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7" borderId="8" applyNumberFormat="0" applyAlignment="0" applyProtection="0"/>
    <xf numFmtId="0" fontId="22" fillId="19" borderId="8" applyNumberFormat="0" applyAlignment="0" applyProtection="0"/>
    <xf numFmtId="0" fontId="32" fillId="19" borderId="9" applyNumberFormat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1" fillId="24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10" fillId="0" borderId="11" xfId="45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2" fontId="12" fillId="17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3" fillId="0" borderId="11" xfId="4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45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1" xfId="4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45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distributed"/>
    </xf>
    <xf numFmtId="2" fontId="12" fillId="17" borderId="11" xfId="0" applyNumberFormat="1" applyFont="1" applyFill="1" applyBorder="1" applyAlignment="1">
      <alignment horizontal="center" vertical="center"/>
    </xf>
    <xf numFmtId="1" fontId="0" fillId="0" borderId="12" xfId="4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3" fillId="0" borderId="10" xfId="45" applyNumberFormat="1" applyFont="1" applyFill="1" applyBorder="1" applyAlignment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45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11" fillId="24" borderId="11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4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90" fontId="3" fillId="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190" fontId="3" fillId="4" borderId="24" xfId="0" applyNumberFormat="1" applyFont="1" applyFill="1" applyBorder="1" applyAlignment="1">
      <alignment horizontal="center" vertical="center" wrapText="1"/>
    </xf>
    <xf numFmtId="190" fontId="3" fillId="4" borderId="25" xfId="0" applyNumberFormat="1" applyFont="1" applyFill="1" applyBorder="1" applyAlignment="1">
      <alignment horizontal="center" vertical="center" wrapText="1"/>
    </xf>
    <xf numFmtId="190" fontId="3" fillId="4" borderId="26" xfId="0" applyNumberFormat="1" applyFont="1" applyFill="1" applyBorder="1" applyAlignment="1">
      <alignment horizontal="center" vertical="center" wrapText="1"/>
    </xf>
    <xf numFmtId="190" fontId="3" fillId="4" borderId="27" xfId="0" applyNumberFormat="1" applyFont="1" applyFill="1" applyBorder="1" applyAlignment="1">
      <alignment horizontal="center" vertical="center" wrapText="1"/>
    </xf>
    <xf numFmtId="190" fontId="3" fillId="4" borderId="28" xfId="0" applyNumberFormat="1" applyFont="1" applyFill="1" applyBorder="1" applyAlignment="1">
      <alignment horizontal="center" vertical="center" wrapText="1"/>
    </xf>
    <xf numFmtId="190" fontId="3" fillId="4" borderId="29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1" fontId="3" fillId="17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1" fontId="3" fillId="17" borderId="14" xfId="0" applyNumberFormat="1" applyFont="1" applyFill="1" applyBorder="1" applyAlignment="1">
      <alignment horizontal="center" vertical="center" wrapText="1"/>
    </xf>
    <xf numFmtId="190" fontId="3" fillId="4" borderId="36" xfId="0" applyNumberFormat="1" applyFont="1" applyFill="1" applyBorder="1" applyAlignment="1">
      <alignment horizontal="center" vertical="center" wrapText="1"/>
    </xf>
    <xf numFmtId="190" fontId="3" fillId="4" borderId="37" xfId="0" applyNumberFormat="1" applyFont="1" applyFill="1" applyBorder="1" applyAlignment="1">
      <alignment horizontal="center" vertical="center" wrapText="1"/>
    </xf>
    <xf numFmtId="190" fontId="3" fillId="4" borderId="38" xfId="0" applyNumberFormat="1" applyFont="1" applyFill="1" applyBorder="1" applyAlignment="1">
      <alignment horizontal="center" vertical="center" wrapText="1"/>
    </xf>
    <xf numFmtId="1" fontId="3" fillId="4" borderId="39" xfId="0" applyNumberFormat="1" applyFont="1" applyFill="1" applyBorder="1" applyAlignment="1">
      <alignment horizontal="center" vertical="center" wrapText="1"/>
    </xf>
    <xf numFmtId="1" fontId="3" fillId="4" borderId="40" xfId="0" applyNumberFormat="1" applyFont="1" applyFill="1" applyBorder="1" applyAlignment="1">
      <alignment horizontal="center" vertical="center" wrapText="1"/>
    </xf>
    <xf numFmtId="1" fontId="3" fillId="4" borderId="41" xfId="0" applyNumberFormat="1" applyFont="1" applyFill="1" applyBorder="1" applyAlignment="1">
      <alignment horizontal="center" vertical="center" wrapText="1"/>
    </xf>
    <xf numFmtId="190" fontId="3" fillId="4" borderId="22" xfId="0" applyNumberFormat="1" applyFont="1" applyFill="1" applyBorder="1" applyAlignment="1">
      <alignment horizontal="center" vertical="center"/>
    </xf>
    <xf numFmtId="190" fontId="3" fillId="4" borderId="23" xfId="0" applyNumberFormat="1" applyFont="1" applyFill="1" applyBorder="1" applyAlignment="1">
      <alignment horizontal="center" vertical="center"/>
    </xf>
    <xf numFmtId="14" fontId="3" fillId="4" borderId="21" xfId="0" applyNumberFormat="1" applyFont="1" applyFill="1" applyBorder="1" applyAlignment="1">
      <alignment horizontal="center" vertical="center"/>
    </xf>
    <xf numFmtId="14" fontId="3" fillId="4" borderId="22" xfId="0" applyNumberFormat="1" applyFont="1" applyFill="1" applyBorder="1" applyAlignment="1">
      <alignment horizontal="center" vertical="center"/>
    </xf>
    <xf numFmtId="14" fontId="3" fillId="4" borderId="23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" fontId="3" fillId="17" borderId="34" xfId="0" applyNumberFormat="1" applyFont="1" applyFill="1" applyBorder="1" applyAlignment="1">
      <alignment horizontal="center" vertical="center" wrapText="1"/>
    </xf>
    <xf numFmtId="1" fontId="3" fillId="17" borderId="35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3" xfId="45"/>
    <cellStyle name="Normal_ZadanaPriemRychlost_RucneMeranie" xfId="46"/>
    <cellStyle name="normální_šTARTOVK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85" zoomScaleNormal="85" zoomScalePageLayoutView="0" workbookViewId="0" topLeftCell="A1">
      <selection activeCell="U71" sqref="U71"/>
    </sheetView>
  </sheetViews>
  <sheetFormatPr defaultColWidth="9.00390625" defaultRowHeight="12.75"/>
  <cols>
    <col min="1" max="1" width="9.625" style="2" customWidth="1"/>
    <col min="2" max="2" width="5.875" style="23" customWidth="1"/>
    <col min="3" max="3" width="6.625" style="24" customWidth="1"/>
    <col min="4" max="4" width="21.75390625" style="20" customWidth="1"/>
    <col min="5" max="5" width="22.75390625" style="20" customWidth="1"/>
    <col min="6" max="6" width="22.625" style="20" customWidth="1"/>
    <col min="7" max="7" width="18.75390625" style="20" customWidth="1"/>
    <col min="8" max="8" width="7.00390625" style="20" customWidth="1"/>
    <col min="9" max="9" width="7.375" style="20" customWidth="1"/>
    <col min="10" max="10" width="11.25390625" style="21" customWidth="1"/>
    <col min="11" max="11" width="6.875" style="22" customWidth="1"/>
    <col min="12" max="12" width="7.125" style="23" customWidth="1"/>
    <col min="13" max="13" width="10.625" style="2" customWidth="1"/>
    <col min="14" max="14" width="7.375" style="2" customWidth="1"/>
    <col min="15" max="15" width="6.625" style="2" customWidth="1"/>
    <col min="16" max="16" width="11.375" style="2" customWidth="1"/>
    <col min="17" max="17" width="8.00390625" style="2" customWidth="1"/>
    <col min="18" max="18" width="8.625" style="2" customWidth="1"/>
    <col min="19" max="19" width="10.375" style="2" customWidth="1"/>
    <col min="20" max="20" width="7.875" style="2" customWidth="1"/>
    <col min="21" max="21" width="6.125" style="2" customWidth="1"/>
    <col min="22" max="22" width="10.625" style="2" customWidth="1"/>
    <col min="23" max="23" width="6.75390625" style="2" customWidth="1"/>
    <col min="24" max="24" width="12.00390625" style="2" customWidth="1"/>
    <col min="25" max="25" width="12.625" style="2" customWidth="1"/>
    <col min="26" max="16384" width="9.125" style="2" customWidth="1"/>
  </cols>
  <sheetData>
    <row r="1" spans="1:25" ht="41.25" customHeight="1" thickBot="1">
      <c r="A1" s="141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  <c r="V1" s="143"/>
      <c r="W1" s="143"/>
      <c r="X1" s="143"/>
      <c r="Y1" s="144"/>
    </row>
    <row r="2" spans="1:25" ht="27.75" customHeight="1" thickBot="1">
      <c r="A2" s="149" t="s">
        <v>81</v>
      </c>
      <c r="B2" s="150"/>
      <c r="C2" s="150"/>
      <c r="D2" s="150"/>
      <c r="E2" s="150"/>
      <c r="F2" s="150"/>
      <c r="G2" s="150"/>
      <c r="H2" s="151"/>
      <c r="I2" s="84" t="s">
        <v>20</v>
      </c>
      <c r="J2" s="85"/>
      <c r="K2" s="85"/>
      <c r="L2" s="84" t="s">
        <v>21</v>
      </c>
      <c r="M2" s="85"/>
      <c r="N2" s="85"/>
      <c r="O2" s="84" t="s">
        <v>22</v>
      </c>
      <c r="P2" s="85"/>
      <c r="Q2" s="85"/>
      <c r="R2" s="113" t="s">
        <v>23</v>
      </c>
      <c r="S2" s="114"/>
      <c r="T2" s="115"/>
      <c r="U2" s="113" t="s">
        <v>24</v>
      </c>
      <c r="V2" s="114"/>
      <c r="W2" s="115"/>
      <c r="X2" s="128"/>
      <c r="Y2" s="129"/>
    </row>
    <row r="3" spans="1:25" ht="36" customHeight="1">
      <c r="A3" s="152"/>
      <c r="B3" s="153"/>
      <c r="C3" s="153"/>
      <c r="D3" s="153"/>
      <c r="E3" s="153"/>
      <c r="F3" s="153"/>
      <c r="G3" s="153"/>
      <c r="H3" s="154"/>
      <c r="I3" s="84" t="s">
        <v>25</v>
      </c>
      <c r="J3" s="85"/>
      <c r="K3" s="85"/>
      <c r="L3" s="84" t="s">
        <v>18</v>
      </c>
      <c r="M3" s="85"/>
      <c r="N3" s="86"/>
      <c r="O3" s="84" t="s">
        <v>35</v>
      </c>
      <c r="P3" s="85"/>
      <c r="Q3" s="86"/>
      <c r="R3" s="84" t="s">
        <v>15</v>
      </c>
      <c r="S3" s="98"/>
      <c r="T3" s="99"/>
      <c r="U3" s="84" t="s">
        <v>0</v>
      </c>
      <c r="V3" s="98"/>
      <c r="W3" s="99"/>
      <c r="X3" s="130"/>
      <c r="Y3" s="131"/>
    </row>
    <row r="4" spans="1:25" s="1" customFormat="1" ht="17.25" customHeight="1" thickBot="1">
      <c r="A4" s="152"/>
      <c r="B4" s="153"/>
      <c r="C4" s="153"/>
      <c r="D4" s="153"/>
      <c r="E4" s="153"/>
      <c r="F4" s="153"/>
      <c r="G4" s="153"/>
      <c r="H4" s="154"/>
      <c r="I4" s="87">
        <v>40299</v>
      </c>
      <c r="J4" s="88"/>
      <c r="K4" s="88"/>
      <c r="L4" s="87" t="s">
        <v>54</v>
      </c>
      <c r="M4" s="88"/>
      <c r="N4" s="89"/>
      <c r="O4" s="87">
        <v>40409</v>
      </c>
      <c r="P4" s="88"/>
      <c r="Q4" s="89"/>
      <c r="R4" s="87" t="s">
        <v>57</v>
      </c>
      <c r="S4" s="116"/>
      <c r="T4" s="117"/>
      <c r="U4" s="118">
        <v>40440</v>
      </c>
      <c r="V4" s="119"/>
      <c r="W4" s="120"/>
      <c r="X4" s="132"/>
      <c r="Y4" s="133"/>
    </row>
    <row r="5" spans="1:25" ht="14.25" customHeight="1">
      <c r="A5" s="152"/>
      <c r="B5" s="153"/>
      <c r="C5" s="153"/>
      <c r="D5" s="153"/>
      <c r="E5" s="153"/>
      <c r="F5" s="153"/>
      <c r="G5" s="153"/>
      <c r="H5" s="154"/>
      <c r="I5" s="92" t="s">
        <v>16</v>
      </c>
      <c r="J5" s="125"/>
      <c r="K5" s="125"/>
      <c r="L5" s="92" t="s">
        <v>19</v>
      </c>
      <c r="M5" s="125"/>
      <c r="N5" s="137"/>
      <c r="O5" s="92" t="s">
        <v>34</v>
      </c>
      <c r="P5" s="93"/>
      <c r="Q5" s="94"/>
      <c r="R5" s="92" t="s">
        <v>34</v>
      </c>
      <c r="S5" s="93"/>
      <c r="T5" s="94"/>
      <c r="U5" s="92" t="s">
        <v>17</v>
      </c>
      <c r="V5" s="93"/>
      <c r="W5" s="94"/>
      <c r="X5" s="100" t="s">
        <v>79</v>
      </c>
      <c r="Y5" s="134" t="s">
        <v>80</v>
      </c>
    </row>
    <row r="6" spans="1:25" ht="14.25" customHeight="1" thickBot="1">
      <c r="A6" s="152"/>
      <c r="B6" s="155"/>
      <c r="C6" s="155"/>
      <c r="D6" s="155"/>
      <c r="E6" s="155"/>
      <c r="F6" s="155"/>
      <c r="G6" s="155"/>
      <c r="H6" s="154"/>
      <c r="I6" s="126"/>
      <c r="J6" s="127"/>
      <c r="K6" s="127"/>
      <c r="L6" s="138"/>
      <c r="M6" s="139"/>
      <c r="N6" s="140"/>
      <c r="O6" s="95"/>
      <c r="P6" s="96"/>
      <c r="Q6" s="97"/>
      <c r="R6" s="95"/>
      <c r="S6" s="96"/>
      <c r="T6" s="97"/>
      <c r="U6" s="110"/>
      <c r="V6" s="111"/>
      <c r="W6" s="112"/>
      <c r="X6" s="101"/>
      <c r="Y6" s="135"/>
    </row>
    <row r="7" spans="1:25" ht="20.25" customHeight="1" thickBot="1">
      <c r="A7" s="152"/>
      <c r="B7" s="155"/>
      <c r="C7" s="155"/>
      <c r="D7" s="155"/>
      <c r="E7" s="155"/>
      <c r="F7" s="155"/>
      <c r="G7" s="155"/>
      <c r="H7" s="154"/>
      <c r="I7" s="81" t="s">
        <v>26</v>
      </c>
      <c r="J7" s="82"/>
      <c r="K7" s="83"/>
      <c r="L7" s="81" t="s">
        <v>26</v>
      </c>
      <c r="M7" s="82"/>
      <c r="N7" s="83"/>
      <c r="O7" s="81" t="s">
        <v>71</v>
      </c>
      <c r="P7" s="82"/>
      <c r="Q7" s="83"/>
      <c r="R7" s="81" t="s">
        <v>71</v>
      </c>
      <c r="S7" s="82"/>
      <c r="T7" s="83"/>
      <c r="U7" s="81" t="s">
        <v>26</v>
      </c>
      <c r="V7" s="82"/>
      <c r="W7" s="83"/>
      <c r="X7" s="101"/>
      <c r="Y7" s="135"/>
    </row>
    <row r="8" spans="1:25" ht="26.25" customHeight="1">
      <c r="A8" s="123" t="s">
        <v>36</v>
      </c>
      <c r="B8" s="79" t="s">
        <v>1</v>
      </c>
      <c r="C8" s="79" t="s">
        <v>2</v>
      </c>
      <c r="D8" s="121" t="s">
        <v>3</v>
      </c>
      <c r="E8" s="121" t="s">
        <v>4</v>
      </c>
      <c r="F8" s="121" t="s">
        <v>5</v>
      </c>
      <c r="G8" s="121" t="s">
        <v>6</v>
      </c>
      <c r="H8" s="79" t="s">
        <v>7</v>
      </c>
      <c r="I8" s="104" t="s">
        <v>8</v>
      </c>
      <c r="J8" s="104" t="s">
        <v>9</v>
      </c>
      <c r="K8" s="90" t="s">
        <v>10</v>
      </c>
      <c r="L8" s="104" t="s">
        <v>8</v>
      </c>
      <c r="M8" s="104" t="s">
        <v>9</v>
      </c>
      <c r="N8" s="90" t="s">
        <v>10</v>
      </c>
      <c r="O8" s="104" t="s">
        <v>8</v>
      </c>
      <c r="P8" s="104" t="s">
        <v>9</v>
      </c>
      <c r="Q8" s="90" t="s">
        <v>10</v>
      </c>
      <c r="R8" s="104" t="s">
        <v>8</v>
      </c>
      <c r="S8" s="104" t="s">
        <v>9</v>
      </c>
      <c r="T8" s="90" t="s">
        <v>10</v>
      </c>
      <c r="U8" s="104" t="s">
        <v>8</v>
      </c>
      <c r="V8" s="145" t="s">
        <v>9</v>
      </c>
      <c r="W8" s="147" t="s">
        <v>10</v>
      </c>
      <c r="X8" s="102"/>
      <c r="Y8" s="135"/>
    </row>
    <row r="9" spans="1:25" ht="30" customHeight="1" thickBot="1">
      <c r="A9" s="124"/>
      <c r="B9" s="80"/>
      <c r="C9" s="80"/>
      <c r="D9" s="122"/>
      <c r="E9" s="122"/>
      <c r="F9" s="122"/>
      <c r="G9" s="122"/>
      <c r="H9" s="80"/>
      <c r="I9" s="105"/>
      <c r="J9" s="106"/>
      <c r="K9" s="91"/>
      <c r="L9" s="105"/>
      <c r="M9" s="106"/>
      <c r="N9" s="91"/>
      <c r="O9" s="105"/>
      <c r="P9" s="106"/>
      <c r="Q9" s="91"/>
      <c r="R9" s="109"/>
      <c r="S9" s="109"/>
      <c r="T9" s="91"/>
      <c r="U9" s="109"/>
      <c r="V9" s="146"/>
      <c r="W9" s="148"/>
      <c r="X9" s="103"/>
      <c r="Y9" s="136"/>
    </row>
    <row r="10" spans="1:27" ht="27" customHeight="1">
      <c r="A10" s="29">
        <v>1</v>
      </c>
      <c r="B10" s="59" t="s">
        <v>27</v>
      </c>
      <c r="C10" s="68">
        <v>7</v>
      </c>
      <c r="D10" s="61" t="s">
        <v>33</v>
      </c>
      <c r="E10" s="61" t="s">
        <v>59</v>
      </c>
      <c r="F10" s="60" t="s">
        <v>12</v>
      </c>
      <c r="G10" s="61" t="s">
        <v>42</v>
      </c>
      <c r="H10" s="61">
        <v>1972</v>
      </c>
      <c r="I10" s="62">
        <v>880.2999999996094</v>
      </c>
      <c r="J10" s="3">
        <f>I10/4</f>
        <v>220.07499999990236</v>
      </c>
      <c r="K10" s="4">
        <f>3*15</f>
        <v>45</v>
      </c>
      <c r="L10" s="63">
        <v>166.99999999997905</v>
      </c>
      <c r="M10" s="3">
        <f>L10/4</f>
        <v>41.74999999999476</v>
      </c>
      <c r="N10" s="4">
        <f>3*20</f>
        <v>60</v>
      </c>
      <c r="O10" s="64">
        <v>409</v>
      </c>
      <c r="P10" s="3">
        <f aca="true" t="shared" si="0" ref="P10:P18">O10/5</f>
        <v>81.8</v>
      </c>
      <c r="Q10" s="4">
        <f>18*4</f>
        <v>72</v>
      </c>
      <c r="R10" s="65">
        <v>445</v>
      </c>
      <c r="S10" s="66">
        <f aca="true" t="shared" si="1" ref="S10:S18">R10/9</f>
        <v>49.44444444444444</v>
      </c>
      <c r="T10" s="4">
        <v>72</v>
      </c>
      <c r="U10" s="37">
        <v>119</v>
      </c>
      <c r="V10" s="66">
        <f>U10/3</f>
        <v>39.666666666666664</v>
      </c>
      <c r="W10" s="16">
        <v>48</v>
      </c>
      <c r="X10" s="6">
        <f>N10+Q10+T10</f>
        <v>204</v>
      </c>
      <c r="Y10" s="36">
        <v>45.68749999999869</v>
      </c>
      <c r="Z10" s="53"/>
      <c r="AA10" s="53"/>
    </row>
    <row r="11" spans="1:27" ht="27" customHeight="1">
      <c r="A11" s="27">
        <v>2</v>
      </c>
      <c r="B11" s="28" t="s">
        <v>27</v>
      </c>
      <c r="C11" s="69">
        <v>3</v>
      </c>
      <c r="D11" s="47" t="s">
        <v>62</v>
      </c>
      <c r="E11" s="47"/>
      <c r="F11" s="13" t="s">
        <v>11</v>
      </c>
      <c r="G11" s="48" t="s">
        <v>63</v>
      </c>
      <c r="H11" s="47">
        <v>1958</v>
      </c>
      <c r="I11" s="41"/>
      <c r="J11" s="7"/>
      <c r="K11" s="8"/>
      <c r="L11" s="12"/>
      <c r="M11" s="7"/>
      <c r="N11" s="8"/>
      <c r="O11" s="52">
        <v>345</v>
      </c>
      <c r="P11" s="7">
        <f t="shared" si="0"/>
        <v>69</v>
      </c>
      <c r="Q11" s="8">
        <v>80</v>
      </c>
      <c r="R11" s="9">
        <v>388</v>
      </c>
      <c r="S11" s="10">
        <f t="shared" si="1"/>
        <v>43.111111111111114</v>
      </c>
      <c r="T11" s="8">
        <v>80</v>
      </c>
      <c r="U11" s="11">
        <v>127</v>
      </c>
      <c r="V11" s="10">
        <f>U11/3</f>
        <v>42.333333333333336</v>
      </c>
      <c r="W11" s="8">
        <v>45</v>
      </c>
      <c r="X11" s="67">
        <f>N11+Q11+T11+W11</f>
        <v>205</v>
      </c>
      <c r="Y11" s="57">
        <v>50.588235294117645</v>
      </c>
      <c r="Z11" s="53"/>
      <c r="AA11" s="53"/>
    </row>
    <row r="12" spans="1:27" ht="30" customHeight="1">
      <c r="A12" s="29">
        <v>3</v>
      </c>
      <c r="B12" s="28" t="s">
        <v>27</v>
      </c>
      <c r="C12" s="71">
        <v>13</v>
      </c>
      <c r="D12" s="77" t="s">
        <v>29</v>
      </c>
      <c r="E12" s="44" t="s">
        <v>51</v>
      </c>
      <c r="F12" s="45" t="s">
        <v>60</v>
      </c>
      <c r="G12" s="42" t="s">
        <v>52</v>
      </c>
      <c r="H12" s="42">
        <v>1975</v>
      </c>
      <c r="I12" s="11"/>
      <c r="J12" s="7"/>
      <c r="K12" s="8"/>
      <c r="L12" s="18">
        <v>2308.6999999997306</v>
      </c>
      <c r="M12" s="7">
        <f>L12/4</f>
        <v>577.1749999999327</v>
      </c>
      <c r="N12" s="8">
        <v>45</v>
      </c>
      <c r="O12" s="52">
        <v>427</v>
      </c>
      <c r="P12" s="7">
        <f t="shared" si="0"/>
        <v>85.4</v>
      </c>
      <c r="Q12" s="8">
        <f>16*4</f>
        <v>64</v>
      </c>
      <c r="R12" s="9">
        <v>705</v>
      </c>
      <c r="S12" s="10">
        <f t="shared" si="1"/>
        <v>78.33333333333333</v>
      </c>
      <c r="T12" s="8">
        <v>56</v>
      </c>
      <c r="U12" s="12">
        <v>111</v>
      </c>
      <c r="V12" s="10">
        <f>U12/3</f>
        <v>37</v>
      </c>
      <c r="W12" s="16">
        <v>60</v>
      </c>
      <c r="X12" s="67">
        <f>Q12+T12+W12</f>
        <v>180</v>
      </c>
      <c r="Y12" s="57">
        <v>77.6875</v>
      </c>
      <c r="Z12" s="53"/>
      <c r="AA12" s="54"/>
    </row>
    <row r="13" spans="1:25" ht="25.5" customHeight="1">
      <c r="A13" s="27">
        <v>4</v>
      </c>
      <c r="B13" s="17" t="s">
        <v>14</v>
      </c>
      <c r="C13" s="70">
        <v>72</v>
      </c>
      <c r="D13" s="43" t="s">
        <v>28</v>
      </c>
      <c r="E13" s="43"/>
      <c r="F13" s="14" t="s">
        <v>32</v>
      </c>
      <c r="G13" s="43" t="s">
        <v>45</v>
      </c>
      <c r="H13" s="43">
        <v>1949</v>
      </c>
      <c r="I13" s="11">
        <v>26004.499999999178</v>
      </c>
      <c r="J13" s="7">
        <f aca="true" t="shared" si="2" ref="J13:J18">I13/4</f>
        <v>6501.124999999794</v>
      </c>
      <c r="K13" s="8">
        <v>48</v>
      </c>
      <c r="L13" s="11">
        <v>212.4000000000599</v>
      </c>
      <c r="M13" s="12">
        <f>L13/4</f>
        <v>53.10000000001497</v>
      </c>
      <c r="N13" s="19">
        <v>60</v>
      </c>
      <c r="O13" s="52">
        <v>1176</v>
      </c>
      <c r="P13" s="7">
        <f t="shared" si="0"/>
        <v>235.2</v>
      </c>
      <c r="Q13" s="8">
        <v>72</v>
      </c>
      <c r="R13" s="12">
        <v>497</v>
      </c>
      <c r="S13" s="10">
        <f t="shared" si="1"/>
        <v>55.22222222222222</v>
      </c>
      <c r="T13" s="8">
        <v>60</v>
      </c>
      <c r="U13" s="15"/>
      <c r="V13" s="31"/>
      <c r="W13" s="19"/>
      <c r="X13" s="67">
        <f>N13+Q13+T13</f>
        <v>192</v>
      </c>
      <c r="Y13" s="57">
        <v>104.74444444444777</v>
      </c>
    </row>
    <row r="14" spans="1:27" ht="30" customHeight="1">
      <c r="A14" s="29">
        <v>5</v>
      </c>
      <c r="B14" s="28" t="s">
        <v>27</v>
      </c>
      <c r="C14" s="71">
        <v>15</v>
      </c>
      <c r="D14" s="26" t="s">
        <v>38</v>
      </c>
      <c r="E14" s="26"/>
      <c r="F14" s="25" t="s">
        <v>31</v>
      </c>
      <c r="G14" s="26" t="s">
        <v>39</v>
      </c>
      <c r="H14" s="26">
        <v>1936</v>
      </c>
      <c r="I14" s="41">
        <v>351.89999999996087</v>
      </c>
      <c r="J14" s="7">
        <f t="shared" si="2"/>
        <v>87.97499999999022</v>
      </c>
      <c r="K14" s="8">
        <f>3*20</f>
        <v>60</v>
      </c>
      <c r="L14" s="11"/>
      <c r="M14" s="7"/>
      <c r="N14" s="8"/>
      <c r="O14" s="52">
        <v>829</v>
      </c>
      <c r="P14" s="7">
        <f t="shared" si="0"/>
        <v>165.8</v>
      </c>
      <c r="Q14" s="8">
        <f>13*4</f>
        <v>52</v>
      </c>
      <c r="R14" s="9">
        <v>750</v>
      </c>
      <c r="S14" s="10">
        <f t="shared" si="1"/>
        <v>83.33333333333333</v>
      </c>
      <c r="T14" s="8">
        <v>52</v>
      </c>
      <c r="U14" s="12"/>
      <c r="V14" s="10"/>
      <c r="W14" s="16"/>
      <c r="X14" s="67">
        <f>K14+N14+Q14+T14+W14</f>
        <v>164</v>
      </c>
      <c r="Y14" s="57">
        <v>107.27222222222005</v>
      </c>
      <c r="Z14" s="53"/>
      <c r="AA14" s="53"/>
    </row>
    <row r="15" spans="1:27" ht="30" customHeight="1">
      <c r="A15" s="27">
        <v>6</v>
      </c>
      <c r="B15" s="28" t="s">
        <v>27</v>
      </c>
      <c r="C15" s="71">
        <v>12</v>
      </c>
      <c r="D15" s="26" t="s">
        <v>30</v>
      </c>
      <c r="E15" s="26"/>
      <c r="F15" s="25" t="s">
        <v>31</v>
      </c>
      <c r="G15" s="26" t="s">
        <v>40</v>
      </c>
      <c r="H15" s="26">
        <v>1941</v>
      </c>
      <c r="I15" s="41">
        <v>733.5999999994491</v>
      </c>
      <c r="J15" s="7">
        <f t="shared" si="2"/>
        <v>183.39999999986227</v>
      </c>
      <c r="K15" s="8">
        <f>3*18</f>
        <v>54</v>
      </c>
      <c r="L15" s="11"/>
      <c r="M15" s="7"/>
      <c r="N15" s="8"/>
      <c r="O15" s="52">
        <v>705</v>
      </c>
      <c r="P15" s="7">
        <f t="shared" si="0"/>
        <v>141</v>
      </c>
      <c r="Q15" s="8">
        <f>14*4</f>
        <v>56</v>
      </c>
      <c r="R15" s="9">
        <v>884</v>
      </c>
      <c r="S15" s="10">
        <f t="shared" si="1"/>
        <v>98.22222222222223</v>
      </c>
      <c r="T15" s="8">
        <v>48</v>
      </c>
      <c r="U15" s="12"/>
      <c r="V15" s="10"/>
      <c r="W15" s="16"/>
      <c r="X15" s="67">
        <f>K15+N15+Q15+T15+W15</f>
        <v>158</v>
      </c>
      <c r="Y15" s="57">
        <v>129.03333333330272</v>
      </c>
      <c r="Z15" s="53"/>
      <c r="AA15" s="53"/>
    </row>
    <row r="16" spans="1:27" ht="27" customHeight="1">
      <c r="A16" s="29">
        <v>7</v>
      </c>
      <c r="B16" s="28" t="s">
        <v>27</v>
      </c>
      <c r="C16" s="71">
        <v>11</v>
      </c>
      <c r="D16" s="26" t="s">
        <v>55</v>
      </c>
      <c r="E16" s="26" t="s">
        <v>58</v>
      </c>
      <c r="F16" s="13" t="s">
        <v>12</v>
      </c>
      <c r="G16" s="26" t="s">
        <v>41</v>
      </c>
      <c r="H16" s="26">
        <v>1958</v>
      </c>
      <c r="I16" s="41">
        <v>734.9999999998323</v>
      </c>
      <c r="J16" s="7">
        <f t="shared" si="2"/>
        <v>183.74999999995808</v>
      </c>
      <c r="K16" s="8">
        <f>3*16</f>
        <v>48</v>
      </c>
      <c r="L16" s="11">
        <v>402.4999999999287</v>
      </c>
      <c r="M16" s="7">
        <f>L16/4</f>
        <v>100.62499999998218</v>
      </c>
      <c r="N16" s="8">
        <v>48</v>
      </c>
      <c r="O16" s="52">
        <v>903</v>
      </c>
      <c r="P16" s="7">
        <f t="shared" si="0"/>
        <v>180.6</v>
      </c>
      <c r="Q16" s="8">
        <f>12*4</f>
        <v>48</v>
      </c>
      <c r="R16" s="9">
        <v>1958</v>
      </c>
      <c r="S16" s="10">
        <f t="shared" si="1"/>
        <v>217.55555555555554</v>
      </c>
      <c r="T16" s="8">
        <v>36</v>
      </c>
      <c r="U16" s="12"/>
      <c r="V16" s="10"/>
      <c r="W16" s="16"/>
      <c r="X16" s="67">
        <f>K16+N16+Q16+W16</f>
        <v>144</v>
      </c>
      <c r="Y16" s="57">
        <v>156.96153846152006</v>
      </c>
      <c r="Z16" s="53"/>
      <c r="AA16" s="53"/>
    </row>
    <row r="17" spans="1:25" ht="29.25" customHeight="1">
      <c r="A17" s="27">
        <v>8</v>
      </c>
      <c r="B17" s="17" t="s">
        <v>14</v>
      </c>
      <c r="C17" s="71">
        <v>74</v>
      </c>
      <c r="D17" s="43" t="s">
        <v>46</v>
      </c>
      <c r="E17" s="43"/>
      <c r="F17" s="25"/>
      <c r="G17" s="43" t="s">
        <v>47</v>
      </c>
      <c r="H17" s="43">
        <v>1959</v>
      </c>
      <c r="I17" s="18">
        <v>15388.500000000036</v>
      </c>
      <c r="J17" s="7">
        <f t="shared" si="2"/>
        <v>3847.125000000009</v>
      </c>
      <c r="K17" s="19">
        <v>54</v>
      </c>
      <c r="L17" s="18">
        <v>558.8000000000312</v>
      </c>
      <c r="M17" s="12">
        <f>L17/4</f>
        <v>139.7000000000078</v>
      </c>
      <c r="N17" s="19">
        <v>54</v>
      </c>
      <c r="O17" s="52">
        <v>1186</v>
      </c>
      <c r="P17" s="7">
        <f t="shared" si="0"/>
        <v>237.2</v>
      </c>
      <c r="Q17" s="8">
        <v>64</v>
      </c>
      <c r="R17" s="12">
        <v>1220</v>
      </c>
      <c r="S17" s="10">
        <f t="shared" si="1"/>
        <v>135.55555555555554</v>
      </c>
      <c r="T17" s="8">
        <v>40</v>
      </c>
      <c r="U17" s="15"/>
      <c r="V17" s="31"/>
      <c r="W17" s="31"/>
      <c r="X17" s="67">
        <f>K17+N17+Q17</f>
        <v>172</v>
      </c>
      <c r="Y17" s="57">
        <v>164.71111111111284</v>
      </c>
    </row>
    <row r="18" spans="1:27" ht="30" customHeight="1">
      <c r="A18" s="29">
        <v>9</v>
      </c>
      <c r="B18" s="28" t="s">
        <v>27</v>
      </c>
      <c r="C18" s="71">
        <v>14</v>
      </c>
      <c r="D18" s="26" t="s">
        <v>43</v>
      </c>
      <c r="E18" s="26"/>
      <c r="F18" s="25" t="s">
        <v>31</v>
      </c>
      <c r="G18" s="25" t="s">
        <v>39</v>
      </c>
      <c r="H18" s="25">
        <v>1935</v>
      </c>
      <c r="I18" s="41">
        <v>2334.499999999143</v>
      </c>
      <c r="J18" s="7">
        <f t="shared" si="2"/>
        <v>583.6249999997857</v>
      </c>
      <c r="K18" s="8">
        <f>3*14</f>
        <v>42</v>
      </c>
      <c r="L18" s="12"/>
      <c r="M18" s="7"/>
      <c r="N18" s="8"/>
      <c r="O18" s="52">
        <v>6940</v>
      </c>
      <c r="P18" s="7">
        <f t="shared" si="0"/>
        <v>1388</v>
      </c>
      <c r="Q18" s="8">
        <f>10*4</f>
        <v>40</v>
      </c>
      <c r="R18" s="9">
        <v>2923</v>
      </c>
      <c r="S18" s="10">
        <f t="shared" si="1"/>
        <v>324.77777777777777</v>
      </c>
      <c r="T18" s="8">
        <v>28</v>
      </c>
      <c r="U18" s="11"/>
      <c r="V18" s="10"/>
      <c r="W18" s="8"/>
      <c r="X18" s="67">
        <f>K18+N18+Q18+T18+W18</f>
        <v>110</v>
      </c>
      <c r="Y18" s="57">
        <v>677.6388888888413</v>
      </c>
      <c r="Z18" s="53"/>
      <c r="AA18" s="53"/>
    </row>
    <row r="19" spans="1:27" ht="27" customHeight="1">
      <c r="A19" s="27"/>
      <c r="B19" s="28" t="s">
        <v>27</v>
      </c>
      <c r="C19" s="69">
        <v>8</v>
      </c>
      <c r="D19" s="44" t="s">
        <v>13</v>
      </c>
      <c r="E19" s="12"/>
      <c r="F19" s="46" t="s">
        <v>56</v>
      </c>
      <c r="G19" s="42" t="s">
        <v>50</v>
      </c>
      <c r="H19" s="42">
        <v>1960</v>
      </c>
      <c r="I19" s="11"/>
      <c r="J19" s="7"/>
      <c r="K19" s="8"/>
      <c r="L19" s="11">
        <v>252.09999999994503</v>
      </c>
      <c r="M19" s="7">
        <f>L19/4</f>
        <v>63.02499999998626</v>
      </c>
      <c r="N19" s="8">
        <v>54</v>
      </c>
      <c r="O19" s="52"/>
      <c r="P19" s="7"/>
      <c r="Q19" s="8"/>
      <c r="R19" s="9"/>
      <c r="S19" s="10"/>
      <c r="T19" s="8"/>
      <c r="U19" s="12">
        <v>115</v>
      </c>
      <c r="V19" s="10">
        <f>U19/3</f>
        <v>38.333333333333336</v>
      </c>
      <c r="W19" s="16">
        <v>54</v>
      </c>
      <c r="X19" s="67">
        <f>N19+Q19+T19+W19</f>
        <v>108</v>
      </c>
      <c r="Y19" s="57"/>
      <c r="Z19" s="53"/>
      <c r="AA19" s="53"/>
    </row>
    <row r="20" spans="1:27" ht="27" customHeight="1">
      <c r="A20" s="29"/>
      <c r="B20" s="28" t="s">
        <v>27</v>
      </c>
      <c r="C20" s="71">
        <v>14</v>
      </c>
      <c r="D20" s="47" t="s">
        <v>72</v>
      </c>
      <c r="E20" s="47" t="s">
        <v>73</v>
      </c>
      <c r="F20" s="13" t="s">
        <v>12</v>
      </c>
      <c r="G20" s="48" t="s">
        <v>74</v>
      </c>
      <c r="H20" s="47">
        <v>1967</v>
      </c>
      <c r="I20" s="41"/>
      <c r="J20" s="7"/>
      <c r="K20" s="8"/>
      <c r="L20" s="12"/>
      <c r="M20" s="7"/>
      <c r="N20" s="8"/>
      <c r="O20" s="52"/>
      <c r="P20" s="7"/>
      <c r="Q20" s="8"/>
      <c r="R20" s="9">
        <v>2395</v>
      </c>
      <c r="S20" s="10">
        <f>R20/9</f>
        <v>266.1111111111111</v>
      </c>
      <c r="T20" s="8">
        <v>32</v>
      </c>
      <c r="U20" s="11"/>
      <c r="V20" s="10"/>
      <c r="W20" s="8"/>
      <c r="X20" s="67">
        <f>K20+N20+Q20+T20+W20</f>
        <v>32</v>
      </c>
      <c r="Y20" s="57"/>
      <c r="Z20" s="53"/>
      <c r="AA20" s="53"/>
    </row>
    <row r="21" spans="1:27" ht="27" customHeight="1">
      <c r="A21" s="27"/>
      <c r="B21" s="28" t="s">
        <v>27</v>
      </c>
      <c r="C21" s="71">
        <v>16</v>
      </c>
      <c r="D21" s="47" t="s">
        <v>67</v>
      </c>
      <c r="E21" s="47" t="s">
        <v>68</v>
      </c>
      <c r="F21" s="13" t="s">
        <v>11</v>
      </c>
      <c r="G21" s="48" t="s">
        <v>84</v>
      </c>
      <c r="H21" s="47">
        <v>1948</v>
      </c>
      <c r="I21" s="41"/>
      <c r="J21" s="7"/>
      <c r="K21" s="8"/>
      <c r="L21" s="11"/>
      <c r="M21" s="7"/>
      <c r="N21" s="8"/>
      <c r="O21" s="52">
        <v>680</v>
      </c>
      <c r="P21" s="7">
        <f>O21/5</f>
        <v>136</v>
      </c>
      <c r="Q21" s="8">
        <f>15*4</f>
        <v>60</v>
      </c>
      <c r="R21" s="9">
        <v>1839</v>
      </c>
      <c r="S21" s="10">
        <f>R21/9</f>
        <v>204.33333333333334</v>
      </c>
      <c r="T21" s="8">
        <v>64</v>
      </c>
      <c r="U21" s="12"/>
      <c r="V21" s="10"/>
      <c r="W21" s="16"/>
      <c r="X21" s="67">
        <f>N21+Q21+T21+W21</f>
        <v>124</v>
      </c>
      <c r="Y21" s="57"/>
      <c r="Z21" s="53"/>
      <c r="AA21" s="53"/>
    </row>
    <row r="22" spans="1:27" ht="27" customHeight="1">
      <c r="A22" s="29"/>
      <c r="B22" s="28" t="s">
        <v>27</v>
      </c>
      <c r="C22" s="71">
        <v>18</v>
      </c>
      <c r="D22" s="47" t="s">
        <v>64</v>
      </c>
      <c r="E22" s="47" t="s">
        <v>65</v>
      </c>
      <c r="F22" s="13" t="s">
        <v>11</v>
      </c>
      <c r="G22" s="48" t="s">
        <v>66</v>
      </c>
      <c r="H22" s="26">
        <v>1971</v>
      </c>
      <c r="I22" s="41"/>
      <c r="J22" s="7"/>
      <c r="K22" s="8"/>
      <c r="L22" s="11"/>
      <c r="M22" s="7"/>
      <c r="N22" s="8"/>
      <c r="O22" s="52">
        <v>3360</v>
      </c>
      <c r="P22" s="7">
        <f>O22/5</f>
        <v>672</v>
      </c>
      <c r="Q22" s="8">
        <f>11*4</f>
        <v>44</v>
      </c>
      <c r="R22" s="9">
        <v>999</v>
      </c>
      <c r="S22" s="10">
        <f>R22/9</f>
        <v>111</v>
      </c>
      <c r="T22" s="8">
        <v>44</v>
      </c>
      <c r="U22" s="12"/>
      <c r="V22" s="10"/>
      <c r="W22" s="16"/>
      <c r="X22" s="67">
        <f>K22+N22+Q22+T22+W22</f>
        <v>88</v>
      </c>
      <c r="Y22" s="57"/>
      <c r="Z22" s="53"/>
      <c r="AA22" s="53"/>
    </row>
    <row r="23" spans="1:27" ht="27" customHeight="1">
      <c r="A23" s="27"/>
      <c r="B23" s="28" t="s">
        <v>27</v>
      </c>
      <c r="C23" s="69">
        <v>26</v>
      </c>
      <c r="D23" s="55" t="s">
        <v>75</v>
      </c>
      <c r="E23" s="47"/>
      <c r="F23" s="13"/>
      <c r="G23" s="56" t="s">
        <v>77</v>
      </c>
      <c r="H23" s="47">
        <v>1948</v>
      </c>
      <c r="I23" s="41"/>
      <c r="J23" s="7"/>
      <c r="K23" s="8"/>
      <c r="L23" s="12"/>
      <c r="M23" s="7"/>
      <c r="N23" s="8"/>
      <c r="O23" s="52"/>
      <c r="P23" s="7"/>
      <c r="Q23" s="8"/>
      <c r="R23" s="9"/>
      <c r="S23" s="10"/>
      <c r="T23" s="8"/>
      <c r="U23" s="11">
        <v>222</v>
      </c>
      <c r="V23" s="10">
        <f>U23/3</f>
        <v>74</v>
      </c>
      <c r="W23" s="8">
        <v>42</v>
      </c>
      <c r="X23" s="67">
        <f>N23+Q23+T23+W23</f>
        <v>42</v>
      </c>
      <c r="Y23" s="57"/>
      <c r="Z23" s="53"/>
      <c r="AA23" s="53"/>
    </row>
    <row r="24" spans="1:27" ht="27" customHeight="1">
      <c r="A24" s="29"/>
      <c r="B24" s="28" t="s">
        <v>27</v>
      </c>
      <c r="C24" s="69">
        <v>28</v>
      </c>
      <c r="D24" s="55" t="s">
        <v>76</v>
      </c>
      <c r="E24" s="47"/>
      <c r="F24" s="13"/>
      <c r="G24" s="56" t="s">
        <v>78</v>
      </c>
      <c r="H24" s="47">
        <v>1972</v>
      </c>
      <c r="I24" s="41"/>
      <c r="J24" s="7"/>
      <c r="K24" s="8"/>
      <c r="L24" s="12"/>
      <c r="M24" s="7"/>
      <c r="N24" s="8"/>
      <c r="O24" s="52"/>
      <c r="P24" s="7"/>
      <c r="Q24" s="8"/>
      <c r="R24" s="9"/>
      <c r="S24" s="10"/>
      <c r="T24" s="8"/>
      <c r="U24" s="11">
        <v>449</v>
      </c>
      <c r="V24" s="10">
        <f>U24/3</f>
        <v>149.66666666666666</v>
      </c>
      <c r="W24" s="8">
        <v>39</v>
      </c>
      <c r="X24" s="67">
        <f>N24+Q24+T24+W24</f>
        <v>39</v>
      </c>
      <c r="Y24" s="57"/>
      <c r="Z24" s="53"/>
      <c r="AA24" s="53"/>
    </row>
    <row r="25" spans="1:25" ht="26.25" customHeight="1">
      <c r="A25" s="27"/>
      <c r="B25" s="17" t="s">
        <v>14</v>
      </c>
      <c r="C25" s="70">
        <v>71</v>
      </c>
      <c r="D25" s="48" t="s">
        <v>69</v>
      </c>
      <c r="E25" s="43"/>
      <c r="F25" s="25" t="s">
        <v>32</v>
      </c>
      <c r="G25" s="42" t="s">
        <v>70</v>
      </c>
      <c r="H25" s="44">
        <v>1948</v>
      </c>
      <c r="I25" s="11"/>
      <c r="J25" s="32"/>
      <c r="K25" s="33"/>
      <c r="L25" s="18"/>
      <c r="M25" s="12"/>
      <c r="N25" s="19"/>
      <c r="O25" s="52">
        <v>501</v>
      </c>
      <c r="P25" s="7">
        <f>O25/5</f>
        <v>100.2</v>
      </c>
      <c r="Q25" s="8">
        <v>80</v>
      </c>
      <c r="R25" s="15"/>
      <c r="S25" s="15"/>
      <c r="T25" s="15"/>
      <c r="U25" s="15"/>
      <c r="V25" s="15"/>
      <c r="W25" s="15"/>
      <c r="X25" s="67">
        <f>K25+N25+Q25+T25+W25</f>
        <v>80</v>
      </c>
      <c r="Y25" s="57"/>
    </row>
    <row r="26" spans="1:25" ht="31.5" customHeight="1">
      <c r="A26" s="29"/>
      <c r="B26" s="17" t="s">
        <v>14</v>
      </c>
      <c r="C26" s="71">
        <v>75</v>
      </c>
      <c r="D26" s="43" t="s">
        <v>44</v>
      </c>
      <c r="E26" s="43"/>
      <c r="F26" s="13" t="s">
        <v>11</v>
      </c>
      <c r="G26" s="43" t="s">
        <v>45</v>
      </c>
      <c r="H26" s="43">
        <v>1949</v>
      </c>
      <c r="I26" s="18">
        <v>667.3000000001963</v>
      </c>
      <c r="J26" s="7">
        <f>I26/4</f>
        <v>166.82500000004907</v>
      </c>
      <c r="K26" s="8">
        <v>60</v>
      </c>
      <c r="L26" s="11"/>
      <c r="M26" s="12"/>
      <c r="N26" s="19"/>
      <c r="O26" s="52"/>
      <c r="P26" s="7"/>
      <c r="Q26" s="8"/>
      <c r="R26" s="12"/>
      <c r="S26" s="12"/>
      <c r="T26" s="8"/>
      <c r="U26" s="15"/>
      <c r="V26" s="31"/>
      <c r="W26" s="19"/>
      <c r="X26" s="67">
        <f>K26+N26+Q26+T26+W26</f>
        <v>60</v>
      </c>
      <c r="Y26" s="57"/>
    </row>
    <row r="27" spans="1:25" ht="24.75" customHeight="1">
      <c r="A27" s="27"/>
      <c r="B27" s="17" t="s">
        <v>14</v>
      </c>
      <c r="C27" s="71">
        <v>76</v>
      </c>
      <c r="D27" s="43" t="s">
        <v>48</v>
      </c>
      <c r="E27" s="43"/>
      <c r="F27" s="25"/>
      <c r="G27" s="43" t="s">
        <v>49</v>
      </c>
      <c r="H27" s="43">
        <v>1960</v>
      </c>
      <c r="I27" s="9">
        <v>83330.6000000011</v>
      </c>
      <c r="J27" s="7">
        <f>I27/4</f>
        <v>20832.650000000274</v>
      </c>
      <c r="K27" s="8">
        <v>45</v>
      </c>
      <c r="L27" s="12"/>
      <c r="M27" s="12"/>
      <c r="N27" s="19"/>
      <c r="O27" s="52"/>
      <c r="P27" s="7"/>
      <c r="Q27" s="19"/>
      <c r="R27" s="15"/>
      <c r="S27" s="15"/>
      <c r="T27" s="15"/>
      <c r="U27" s="15"/>
      <c r="V27" s="15"/>
      <c r="W27" s="15"/>
      <c r="X27" s="67">
        <f>K27+N27+Q27+T27+W27</f>
        <v>45</v>
      </c>
      <c r="Y27" s="57"/>
    </row>
    <row r="28" spans="1:25" ht="26.25" customHeight="1" thickBot="1">
      <c r="A28" s="29"/>
      <c r="B28" s="17" t="s">
        <v>14</v>
      </c>
      <c r="C28" s="71">
        <v>77</v>
      </c>
      <c r="D28" s="44" t="s">
        <v>53</v>
      </c>
      <c r="E28" s="43"/>
      <c r="F28" s="25"/>
      <c r="G28" s="42" t="s">
        <v>61</v>
      </c>
      <c r="H28" s="44">
        <v>1950</v>
      </c>
      <c r="I28" s="11"/>
      <c r="J28" s="32"/>
      <c r="K28" s="33"/>
      <c r="L28" s="18">
        <v>3552.800000000113</v>
      </c>
      <c r="M28" s="12">
        <f>L28/4</f>
        <v>888.2000000000282</v>
      </c>
      <c r="N28" s="19">
        <v>48</v>
      </c>
      <c r="O28" s="52"/>
      <c r="P28" s="7"/>
      <c r="Q28" s="15"/>
      <c r="R28" s="15"/>
      <c r="S28" s="15"/>
      <c r="T28" s="15"/>
      <c r="U28" s="15"/>
      <c r="V28" s="15"/>
      <c r="W28" s="15"/>
      <c r="X28" s="67">
        <f>K28+N28+Q28+T28+W28</f>
        <v>48</v>
      </c>
      <c r="Y28" s="57"/>
    </row>
    <row r="29" spans="1:25" ht="27.75" customHeight="1" thickBot="1">
      <c r="A29" s="156" t="s">
        <v>82</v>
      </c>
      <c r="B29" s="157"/>
      <c r="C29" s="157"/>
      <c r="D29" s="157"/>
      <c r="E29" s="157"/>
      <c r="F29" s="157"/>
      <c r="G29" s="157"/>
      <c r="H29" s="158"/>
      <c r="I29" s="84" t="s">
        <v>20</v>
      </c>
      <c r="J29" s="85"/>
      <c r="K29" s="85"/>
      <c r="L29" s="84" t="s">
        <v>21</v>
      </c>
      <c r="M29" s="85"/>
      <c r="N29" s="85"/>
      <c r="O29" s="84" t="s">
        <v>22</v>
      </c>
      <c r="P29" s="85"/>
      <c r="Q29" s="85"/>
      <c r="R29" s="113" t="s">
        <v>23</v>
      </c>
      <c r="S29" s="114"/>
      <c r="T29" s="115"/>
      <c r="U29" s="113" t="s">
        <v>24</v>
      </c>
      <c r="V29" s="114"/>
      <c r="W29" s="115"/>
      <c r="X29" s="128"/>
      <c r="Y29" s="129"/>
    </row>
    <row r="30" spans="1:25" ht="36" customHeight="1">
      <c r="A30" s="159"/>
      <c r="B30" s="160"/>
      <c r="C30" s="160"/>
      <c r="D30" s="160"/>
      <c r="E30" s="160"/>
      <c r="F30" s="160"/>
      <c r="G30" s="160"/>
      <c r="H30" s="161"/>
      <c r="I30" s="84" t="s">
        <v>25</v>
      </c>
      <c r="J30" s="85"/>
      <c r="K30" s="85"/>
      <c r="L30" s="84" t="s">
        <v>18</v>
      </c>
      <c r="M30" s="85"/>
      <c r="N30" s="86"/>
      <c r="O30" s="84" t="s">
        <v>35</v>
      </c>
      <c r="P30" s="85"/>
      <c r="Q30" s="86"/>
      <c r="R30" s="84" t="s">
        <v>15</v>
      </c>
      <c r="S30" s="98"/>
      <c r="T30" s="99"/>
      <c r="U30" s="84" t="s">
        <v>0</v>
      </c>
      <c r="V30" s="98"/>
      <c r="W30" s="99"/>
      <c r="X30" s="130"/>
      <c r="Y30" s="131"/>
    </row>
    <row r="31" spans="1:25" s="1" customFormat="1" ht="17.25" customHeight="1" thickBot="1">
      <c r="A31" s="159"/>
      <c r="B31" s="160"/>
      <c r="C31" s="160"/>
      <c r="D31" s="160"/>
      <c r="E31" s="160"/>
      <c r="F31" s="160"/>
      <c r="G31" s="160"/>
      <c r="H31" s="161"/>
      <c r="I31" s="87">
        <v>40299</v>
      </c>
      <c r="J31" s="88"/>
      <c r="K31" s="88"/>
      <c r="L31" s="87" t="s">
        <v>54</v>
      </c>
      <c r="M31" s="88"/>
      <c r="N31" s="89"/>
      <c r="O31" s="87">
        <v>40409</v>
      </c>
      <c r="P31" s="88"/>
      <c r="Q31" s="89"/>
      <c r="R31" s="87" t="s">
        <v>57</v>
      </c>
      <c r="S31" s="116"/>
      <c r="T31" s="117"/>
      <c r="U31" s="118">
        <v>40440</v>
      </c>
      <c r="V31" s="119"/>
      <c r="W31" s="120"/>
      <c r="X31" s="132"/>
      <c r="Y31" s="133"/>
    </row>
    <row r="32" spans="1:25" ht="14.25" customHeight="1">
      <c r="A32" s="159"/>
      <c r="B32" s="160"/>
      <c r="C32" s="160"/>
      <c r="D32" s="160"/>
      <c r="E32" s="160"/>
      <c r="F32" s="160"/>
      <c r="G32" s="160"/>
      <c r="H32" s="161"/>
      <c r="I32" s="92" t="s">
        <v>16</v>
      </c>
      <c r="J32" s="125"/>
      <c r="K32" s="125"/>
      <c r="L32" s="92" t="s">
        <v>19</v>
      </c>
      <c r="M32" s="125"/>
      <c r="N32" s="137"/>
      <c r="O32" s="92" t="s">
        <v>34</v>
      </c>
      <c r="P32" s="93"/>
      <c r="Q32" s="94"/>
      <c r="R32" s="92" t="s">
        <v>34</v>
      </c>
      <c r="S32" s="93"/>
      <c r="T32" s="94"/>
      <c r="U32" s="92" t="s">
        <v>17</v>
      </c>
      <c r="V32" s="93"/>
      <c r="W32" s="94"/>
      <c r="X32" s="100" t="s">
        <v>79</v>
      </c>
      <c r="Y32" s="134" t="s">
        <v>80</v>
      </c>
    </row>
    <row r="33" spans="1:25" ht="14.25" customHeight="1" thickBot="1">
      <c r="A33" s="159"/>
      <c r="B33" s="160"/>
      <c r="C33" s="160"/>
      <c r="D33" s="160"/>
      <c r="E33" s="160"/>
      <c r="F33" s="160"/>
      <c r="G33" s="160"/>
      <c r="H33" s="161"/>
      <c r="I33" s="126"/>
      <c r="J33" s="127"/>
      <c r="K33" s="127"/>
      <c r="L33" s="138"/>
      <c r="M33" s="139"/>
      <c r="N33" s="140"/>
      <c r="O33" s="95"/>
      <c r="P33" s="96"/>
      <c r="Q33" s="97"/>
      <c r="R33" s="95"/>
      <c r="S33" s="96"/>
      <c r="T33" s="97"/>
      <c r="U33" s="110"/>
      <c r="V33" s="111"/>
      <c r="W33" s="112"/>
      <c r="X33" s="101"/>
      <c r="Y33" s="135"/>
    </row>
    <row r="34" spans="1:25" ht="20.25" customHeight="1" thickBot="1">
      <c r="A34" s="159"/>
      <c r="B34" s="162"/>
      <c r="C34" s="162"/>
      <c r="D34" s="162"/>
      <c r="E34" s="162"/>
      <c r="F34" s="162"/>
      <c r="G34" s="162"/>
      <c r="H34" s="161"/>
      <c r="I34" s="81" t="s">
        <v>26</v>
      </c>
      <c r="J34" s="82"/>
      <c r="K34" s="83"/>
      <c r="L34" s="81" t="s">
        <v>26</v>
      </c>
      <c r="M34" s="82"/>
      <c r="N34" s="83"/>
      <c r="O34" s="81" t="s">
        <v>71</v>
      </c>
      <c r="P34" s="82"/>
      <c r="Q34" s="83"/>
      <c r="R34" s="81" t="s">
        <v>71</v>
      </c>
      <c r="S34" s="82"/>
      <c r="T34" s="83"/>
      <c r="U34" s="81" t="s">
        <v>26</v>
      </c>
      <c r="V34" s="82"/>
      <c r="W34" s="83"/>
      <c r="X34" s="101"/>
      <c r="Y34" s="135"/>
    </row>
    <row r="35" spans="1:25" ht="26.25" customHeight="1">
      <c r="A35" s="123" t="s">
        <v>36</v>
      </c>
      <c r="B35" s="79" t="s">
        <v>1</v>
      </c>
      <c r="C35" s="79" t="s">
        <v>2</v>
      </c>
      <c r="D35" s="121" t="s">
        <v>3</v>
      </c>
      <c r="E35" s="121" t="s">
        <v>4</v>
      </c>
      <c r="F35" s="121" t="s">
        <v>5</v>
      </c>
      <c r="G35" s="121" t="s">
        <v>6</v>
      </c>
      <c r="H35" s="79" t="s">
        <v>7</v>
      </c>
      <c r="I35" s="104" t="s">
        <v>8</v>
      </c>
      <c r="J35" s="104" t="s">
        <v>9</v>
      </c>
      <c r="K35" s="90" t="s">
        <v>10</v>
      </c>
      <c r="L35" s="104" t="s">
        <v>8</v>
      </c>
      <c r="M35" s="104" t="s">
        <v>9</v>
      </c>
      <c r="N35" s="90" t="s">
        <v>10</v>
      </c>
      <c r="O35" s="104" t="s">
        <v>8</v>
      </c>
      <c r="P35" s="104" t="s">
        <v>9</v>
      </c>
      <c r="Q35" s="90" t="s">
        <v>10</v>
      </c>
      <c r="R35" s="104" t="s">
        <v>8</v>
      </c>
      <c r="S35" s="104" t="s">
        <v>9</v>
      </c>
      <c r="T35" s="90" t="s">
        <v>10</v>
      </c>
      <c r="U35" s="104" t="s">
        <v>8</v>
      </c>
      <c r="V35" s="104" t="s">
        <v>9</v>
      </c>
      <c r="W35" s="107" t="s">
        <v>10</v>
      </c>
      <c r="X35" s="102"/>
      <c r="Y35" s="135"/>
    </row>
    <row r="36" spans="1:25" ht="30" customHeight="1" thickBot="1">
      <c r="A36" s="124"/>
      <c r="B36" s="80"/>
      <c r="C36" s="80"/>
      <c r="D36" s="122"/>
      <c r="E36" s="122"/>
      <c r="F36" s="122"/>
      <c r="G36" s="122"/>
      <c r="H36" s="80"/>
      <c r="I36" s="105"/>
      <c r="J36" s="106"/>
      <c r="K36" s="91"/>
      <c r="L36" s="105"/>
      <c r="M36" s="106"/>
      <c r="N36" s="91"/>
      <c r="O36" s="105"/>
      <c r="P36" s="106"/>
      <c r="Q36" s="91"/>
      <c r="R36" s="109"/>
      <c r="S36" s="109"/>
      <c r="T36" s="91"/>
      <c r="U36" s="109"/>
      <c r="V36" s="109"/>
      <c r="W36" s="108"/>
      <c r="X36" s="103"/>
      <c r="Y36" s="136"/>
    </row>
    <row r="37" spans="1:27" ht="27" customHeight="1">
      <c r="A37" s="29">
        <v>1</v>
      </c>
      <c r="B37" s="59" t="s">
        <v>27</v>
      </c>
      <c r="C37" s="68">
        <v>3</v>
      </c>
      <c r="D37" s="75" t="s">
        <v>62</v>
      </c>
      <c r="E37" s="75"/>
      <c r="F37" s="60" t="s">
        <v>11</v>
      </c>
      <c r="G37" s="76" t="s">
        <v>63</v>
      </c>
      <c r="H37" s="75">
        <v>1958</v>
      </c>
      <c r="I37" s="64"/>
      <c r="J37" s="3"/>
      <c r="K37" s="4"/>
      <c r="L37" s="37"/>
      <c r="M37" s="3"/>
      <c r="N37" s="4"/>
      <c r="O37" s="64">
        <v>345</v>
      </c>
      <c r="P37" s="3">
        <f aca="true" t="shared" si="3" ref="P37:P44">O37/5</f>
        <v>69</v>
      </c>
      <c r="Q37" s="4">
        <v>80</v>
      </c>
      <c r="R37" s="65">
        <v>388</v>
      </c>
      <c r="S37" s="66">
        <f aca="true" t="shared" si="4" ref="S37:S44">R37/9</f>
        <v>43.111111111111114</v>
      </c>
      <c r="T37" s="4">
        <v>80</v>
      </c>
      <c r="U37" s="5">
        <v>127</v>
      </c>
      <c r="V37" s="66">
        <f>U37/3</f>
        <v>42.333333333333336</v>
      </c>
      <c r="W37" s="4">
        <v>45</v>
      </c>
      <c r="X37" s="6">
        <f>N37+Q37+T37+W37</f>
        <v>205</v>
      </c>
      <c r="Y37" s="36">
        <f>(O37+R37+U37)/17</f>
        <v>50.588235294117645</v>
      </c>
      <c r="Z37" s="53"/>
      <c r="AA37" s="53"/>
    </row>
    <row r="38" spans="1:27" ht="27" customHeight="1">
      <c r="A38" s="29">
        <v>2</v>
      </c>
      <c r="B38" s="28" t="s">
        <v>27</v>
      </c>
      <c r="C38" s="69">
        <v>7</v>
      </c>
      <c r="D38" s="26" t="s">
        <v>33</v>
      </c>
      <c r="E38" s="26" t="s">
        <v>59</v>
      </c>
      <c r="F38" s="13" t="s">
        <v>12</v>
      </c>
      <c r="G38" s="26" t="s">
        <v>42</v>
      </c>
      <c r="H38" s="26">
        <v>1972</v>
      </c>
      <c r="I38" s="52">
        <v>880.2999999996094</v>
      </c>
      <c r="J38" s="7">
        <f>I38/4</f>
        <v>220.07499999990236</v>
      </c>
      <c r="K38" s="8">
        <f>3*15</f>
        <v>45</v>
      </c>
      <c r="L38" s="18">
        <v>166.99999999997905</v>
      </c>
      <c r="M38" s="7">
        <f>L38/4</f>
        <v>41.74999999999476</v>
      </c>
      <c r="N38" s="8">
        <f>3*20</f>
        <v>60</v>
      </c>
      <c r="O38" s="52">
        <v>409</v>
      </c>
      <c r="P38" s="3">
        <f t="shared" si="3"/>
        <v>81.8</v>
      </c>
      <c r="Q38" s="8">
        <f>18*4</f>
        <v>72</v>
      </c>
      <c r="R38" s="9">
        <v>445</v>
      </c>
      <c r="S38" s="10">
        <f t="shared" si="4"/>
        <v>49.44444444444444</v>
      </c>
      <c r="T38" s="8">
        <v>72</v>
      </c>
      <c r="U38" s="12">
        <v>119</v>
      </c>
      <c r="V38" s="10">
        <f>U38/3</f>
        <v>39.666666666666664</v>
      </c>
      <c r="W38" s="16">
        <v>48</v>
      </c>
      <c r="X38" s="6">
        <f>N38+Q38+T38</f>
        <v>204</v>
      </c>
      <c r="Y38" s="36">
        <f>(L38+R38+U38)/16</f>
        <v>45.68749999999869</v>
      </c>
      <c r="Z38" s="53"/>
      <c r="AA38" s="53"/>
    </row>
    <row r="39" spans="1:27" ht="30" customHeight="1">
      <c r="A39" s="27">
        <v>3</v>
      </c>
      <c r="B39" s="28" t="s">
        <v>27</v>
      </c>
      <c r="C39" s="71">
        <v>13</v>
      </c>
      <c r="D39" s="77" t="s">
        <v>29</v>
      </c>
      <c r="E39" s="44" t="s">
        <v>51</v>
      </c>
      <c r="F39" s="45" t="s">
        <v>60</v>
      </c>
      <c r="G39" s="42" t="s">
        <v>52</v>
      </c>
      <c r="H39" s="42">
        <v>1975</v>
      </c>
      <c r="I39" s="11"/>
      <c r="J39" s="7"/>
      <c r="K39" s="8"/>
      <c r="L39" s="18">
        <v>2308.6999999997306</v>
      </c>
      <c r="M39" s="7">
        <f>L39/4</f>
        <v>577.1749999999327</v>
      </c>
      <c r="N39" s="8">
        <v>45</v>
      </c>
      <c r="O39" s="52">
        <v>427</v>
      </c>
      <c r="P39" s="3">
        <f t="shared" si="3"/>
        <v>85.4</v>
      </c>
      <c r="Q39" s="8">
        <f>16*4</f>
        <v>64</v>
      </c>
      <c r="R39" s="9">
        <v>705</v>
      </c>
      <c r="S39" s="10">
        <f t="shared" si="4"/>
        <v>78.33333333333333</v>
      </c>
      <c r="T39" s="8">
        <v>56</v>
      </c>
      <c r="U39" s="12">
        <v>111</v>
      </c>
      <c r="V39" s="10">
        <f>U39/3</f>
        <v>37</v>
      </c>
      <c r="W39" s="16">
        <v>60</v>
      </c>
      <c r="X39" s="6">
        <f>Q39+T39+W39</f>
        <v>180</v>
      </c>
      <c r="Y39" s="36">
        <f>(O39+R39+U39)/16</f>
        <v>77.6875</v>
      </c>
      <c r="Z39" s="53"/>
      <c r="AA39" s="54"/>
    </row>
    <row r="40" spans="1:27" ht="30" customHeight="1">
      <c r="A40" s="29">
        <v>4</v>
      </c>
      <c r="B40" s="28" t="s">
        <v>27</v>
      </c>
      <c r="C40" s="71">
        <v>15</v>
      </c>
      <c r="D40" s="26" t="s">
        <v>38</v>
      </c>
      <c r="E40" s="26"/>
      <c r="F40" s="25" t="s">
        <v>31</v>
      </c>
      <c r="G40" s="26" t="s">
        <v>39</v>
      </c>
      <c r="H40" s="26">
        <v>1936</v>
      </c>
      <c r="I40" s="52">
        <v>351.89999999996087</v>
      </c>
      <c r="J40" s="7">
        <f>I40/4</f>
        <v>87.97499999999022</v>
      </c>
      <c r="K40" s="8">
        <f>3*20</f>
        <v>60</v>
      </c>
      <c r="L40" s="11"/>
      <c r="M40" s="7"/>
      <c r="N40" s="8"/>
      <c r="O40" s="52">
        <v>829</v>
      </c>
      <c r="P40" s="3">
        <f t="shared" si="3"/>
        <v>165.8</v>
      </c>
      <c r="Q40" s="8">
        <f>13*4</f>
        <v>52</v>
      </c>
      <c r="R40" s="9">
        <v>750</v>
      </c>
      <c r="S40" s="10">
        <f t="shared" si="4"/>
        <v>83.33333333333333</v>
      </c>
      <c r="T40" s="8">
        <v>52</v>
      </c>
      <c r="U40" s="12"/>
      <c r="V40" s="10"/>
      <c r="W40" s="16"/>
      <c r="X40" s="6">
        <f>K40+N40+Q40+T40+W40</f>
        <v>164</v>
      </c>
      <c r="Y40" s="36">
        <f>(I40+O40+R40+U40)/18</f>
        <v>107.27222222222005</v>
      </c>
      <c r="Z40" s="53"/>
      <c r="AA40" s="53"/>
    </row>
    <row r="41" spans="1:27" ht="30" customHeight="1">
      <c r="A41" s="27">
        <v>5</v>
      </c>
      <c r="B41" s="28" t="s">
        <v>27</v>
      </c>
      <c r="C41" s="72">
        <v>12</v>
      </c>
      <c r="D41" s="50" t="s">
        <v>30</v>
      </c>
      <c r="E41" s="50"/>
      <c r="F41" s="49" t="s">
        <v>31</v>
      </c>
      <c r="G41" s="50" t="s">
        <v>40</v>
      </c>
      <c r="H41" s="50">
        <v>1941</v>
      </c>
      <c r="I41" s="58">
        <v>733.5999999994491</v>
      </c>
      <c r="J41" s="7">
        <f>I41/4</f>
        <v>183.39999999986227</v>
      </c>
      <c r="K41" s="8">
        <f>3*18</f>
        <v>54</v>
      </c>
      <c r="L41" s="11"/>
      <c r="M41" s="7"/>
      <c r="N41" s="8"/>
      <c r="O41" s="52">
        <v>705</v>
      </c>
      <c r="P41" s="3">
        <f t="shared" si="3"/>
        <v>141</v>
      </c>
      <c r="Q41" s="8">
        <f>14*4</f>
        <v>56</v>
      </c>
      <c r="R41" s="9">
        <v>884</v>
      </c>
      <c r="S41" s="10">
        <f t="shared" si="4"/>
        <v>98.22222222222223</v>
      </c>
      <c r="T41" s="8">
        <v>48</v>
      </c>
      <c r="U41" s="12"/>
      <c r="V41" s="10"/>
      <c r="W41" s="16"/>
      <c r="X41" s="6">
        <f>K41+N41+Q41+T41+W41</f>
        <v>158</v>
      </c>
      <c r="Y41" s="36">
        <f>(I41+O41+R41)/18</f>
        <v>129.03333333330272</v>
      </c>
      <c r="Z41" s="53"/>
      <c r="AA41" s="53"/>
    </row>
    <row r="42" spans="1:27" ht="27" customHeight="1">
      <c r="A42" s="29">
        <v>6</v>
      </c>
      <c r="B42" s="28" t="s">
        <v>27</v>
      </c>
      <c r="C42" s="71">
        <v>11</v>
      </c>
      <c r="D42" s="26" t="s">
        <v>55</v>
      </c>
      <c r="E42" s="26" t="s">
        <v>58</v>
      </c>
      <c r="F42" s="13" t="s">
        <v>12</v>
      </c>
      <c r="G42" s="26" t="s">
        <v>41</v>
      </c>
      <c r="H42" s="26">
        <v>1958</v>
      </c>
      <c r="I42" s="52">
        <v>734.9999999998323</v>
      </c>
      <c r="J42" s="7">
        <f>I42/4</f>
        <v>183.74999999995808</v>
      </c>
      <c r="K42" s="8">
        <f>3*16</f>
        <v>48</v>
      </c>
      <c r="L42" s="11">
        <v>402.4999999999287</v>
      </c>
      <c r="M42" s="7">
        <f>L42/4</f>
        <v>100.62499999998218</v>
      </c>
      <c r="N42" s="8">
        <v>48</v>
      </c>
      <c r="O42" s="52">
        <v>903</v>
      </c>
      <c r="P42" s="3">
        <f t="shared" si="3"/>
        <v>180.6</v>
      </c>
      <c r="Q42" s="8">
        <f>12*4</f>
        <v>48</v>
      </c>
      <c r="R42" s="9">
        <v>1958</v>
      </c>
      <c r="S42" s="10">
        <f t="shared" si="4"/>
        <v>217.55555555555554</v>
      </c>
      <c r="T42" s="8">
        <v>36</v>
      </c>
      <c r="U42" s="12"/>
      <c r="V42" s="10"/>
      <c r="W42" s="16"/>
      <c r="X42" s="6">
        <f>K42+N42+Q42+W42</f>
        <v>144</v>
      </c>
      <c r="Y42" s="36">
        <f>(I42+O42+L42)/13</f>
        <v>156.96153846152006</v>
      </c>
      <c r="Z42" s="53"/>
      <c r="AA42" s="53"/>
    </row>
    <row r="43" spans="1:27" ht="27" customHeight="1">
      <c r="A43" s="27">
        <v>7</v>
      </c>
      <c r="B43" s="28" t="s">
        <v>27</v>
      </c>
      <c r="C43" s="71">
        <v>16</v>
      </c>
      <c r="D43" s="47" t="s">
        <v>67</v>
      </c>
      <c r="E43" s="47" t="s">
        <v>68</v>
      </c>
      <c r="F43" s="13" t="s">
        <v>11</v>
      </c>
      <c r="G43" s="48" t="s">
        <v>84</v>
      </c>
      <c r="H43" s="47">
        <v>1948</v>
      </c>
      <c r="I43" s="52"/>
      <c r="J43" s="7"/>
      <c r="K43" s="8"/>
      <c r="L43" s="11"/>
      <c r="M43" s="7"/>
      <c r="N43" s="8"/>
      <c r="O43" s="52">
        <v>680</v>
      </c>
      <c r="P43" s="3">
        <f t="shared" si="3"/>
        <v>136</v>
      </c>
      <c r="Q43" s="8">
        <f>15*4</f>
        <v>60</v>
      </c>
      <c r="R43" s="9">
        <v>1839</v>
      </c>
      <c r="S43" s="10">
        <f t="shared" si="4"/>
        <v>204.33333333333334</v>
      </c>
      <c r="T43" s="8">
        <v>64</v>
      </c>
      <c r="U43" s="12"/>
      <c r="V43" s="10"/>
      <c r="W43" s="16"/>
      <c r="X43" s="6">
        <f>N43+Q43+T43+W43</f>
        <v>124</v>
      </c>
      <c r="Y43" s="36"/>
      <c r="Z43" s="53"/>
      <c r="AA43" s="53"/>
    </row>
    <row r="44" spans="1:27" ht="30" customHeight="1">
      <c r="A44" s="29">
        <v>8</v>
      </c>
      <c r="B44" s="28" t="s">
        <v>27</v>
      </c>
      <c r="C44" s="71">
        <v>14</v>
      </c>
      <c r="D44" s="26" t="s">
        <v>43</v>
      </c>
      <c r="E44" s="26"/>
      <c r="F44" s="25" t="s">
        <v>31</v>
      </c>
      <c r="G44" s="25" t="s">
        <v>39</v>
      </c>
      <c r="H44" s="25">
        <v>1935</v>
      </c>
      <c r="I44" s="52">
        <v>2334.499999999143</v>
      </c>
      <c r="J44" s="7">
        <f>I44/4</f>
        <v>583.6249999997857</v>
      </c>
      <c r="K44" s="8">
        <f>3*14</f>
        <v>42</v>
      </c>
      <c r="L44" s="12"/>
      <c r="M44" s="7"/>
      <c r="N44" s="8"/>
      <c r="O44" s="52">
        <v>6940</v>
      </c>
      <c r="P44" s="3">
        <f t="shared" si="3"/>
        <v>1388</v>
      </c>
      <c r="Q44" s="8">
        <f>10*4</f>
        <v>40</v>
      </c>
      <c r="R44" s="9">
        <v>2923</v>
      </c>
      <c r="S44" s="10">
        <f t="shared" si="4"/>
        <v>324.77777777777777</v>
      </c>
      <c r="T44" s="8">
        <v>28</v>
      </c>
      <c r="U44" s="11"/>
      <c r="V44" s="10"/>
      <c r="W44" s="8"/>
      <c r="X44" s="6">
        <f>K44+N44+Q44+T44+W44</f>
        <v>110</v>
      </c>
      <c r="Y44" s="36">
        <f>(I44+O44+R44)/18</f>
        <v>677.6388888888413</v>
      </c>
      <c r="Z44" s="53"/>
      <c r="AA44" s="53"/>
    </row>
    <row r="45" spans="1:27" ht="27" customHeight="1">
      <c r="A45" s="27">
        <v>9</v>
      </c>
      <c r="B45" s="28" t="s">
        <v>27</v>
      </c>
      <c r="C45" s="69">
        <v>8</v>
      </c>
      <c r="D45" s="44" t="s">
        <v>13</v>
      </c>
      <c r="E45" s="38"/>
      <c r="F45" s="46" t="s">
        <v>56</v>
      </c>
      <c r="G45" s="42" t="s">
        <v>50</v>
      </c>
      <c r="H45" s="42">
        <v>1960</v>
      </c>
      <c r="I45" s="11"/>
      <c r="J45" s="7"/>
      <c r="K45" s="8"/>
      <c r="L45" s="11">
        <v>252.09999999994503</v>
      </c>
      <c r="M45" s="7">
        <f>L45/4</f>
        <v>63.02499999998626</v>
      </c>
      <c r="N45" s="8">
        <v>54</v>
      </c>
      <c r="O45" s="52"/>
      <c r="P45" s="3"/>
      <c r="Q45" s="8"/>
      <c r="R45" s="9"/>
      <c r="S45" s="10"/>
      <c r="T45" s="8"/>
      <c r="U45" s="12">
        <v>115</v>
      </c>
      <c r="V45" s="10">
        <f>U45/3</f>
        <v>38.333333333333336</v>
      </c>
      <c r="W45" s="16">
        <v>54</v>
      </c>
      <c r="X45" s="6">
        <f>N45+Q45+T45+W45</f>
        <v>108</v>
      </c>
      <c r="Y45" s="36"/>
      <c r="Z45" s="53"/>
      <c r="AA45" s="53"/>
    </row>
    <row r="46" spans="1:27" ht="27" customHeight="1">
      <c r="A46" s="29">
        <v>10</v>
      </c>
      <c r="B46" s="28" t="s">
        <v>27</v>
      </c>
      <c r="C46" s="71">
        <v>18</v>
      </c>
      <c r="D46" s="47" t="s">
        <v>64</v>
      </c>
      <c r="E46" s="47" t="s">
        <v>65</v>
      </c>
      <c r="F46" s="13" t="s">
        <v>11</v>
      </c>
      <c r="G46" s="48" t="s">
        <v>66</v>
      </c>
      <c r="H46" s="26">
        <v>1971</v>
      </c>
      <c r="I46" s="52"/>
      <c r="J46" s="7"/>
      <c r="K46" s="8"/>
      <c r="L46" s="11"/>
      <c r="M46" s="7"/>
      <c r="N46" s="8"/>
      <c r="O46" s="52">
        <v>3360</v>
      </c>
      <c r="P46" s="3">
        <f>O46/5</f>
        <v>672</v>
      </c>
      <c r="Q46" s="8">
        <f>11*4</f>
        <v>44</v>
      </c>
      <c r="R46" s="9">
        <v>999</v>
      </c>
      <c r="S46" s="10">
        <f>R46/9</f>
        <v>111</v>
      </c>
      <c r="T46" s="8">
        <v>44</v>
      </c>
      <c r="U46" s="12"/>
      <c r="V46" s="10"/>
      <c r="W46" s="16"/>
      <c r="X46" s="6">
        <f>K46+N46+Q46+T46+W46</f>
        <v>88</v>
      </c>
      <c r="Y46" s="36"/>
      <c r="Z46" s="53"/>
      <c r="AA46" s="53"/>
    </row>
    <row r="47" spans="1:27" ht="27" customHeight="1">
      <c r="A47" s="27">
        <v>11</v>
      </c>
      <c r="B47" s="28" t="s">
        <v>27</v>
      </c>
      <c r="C47" s="69">
        <v>26</v>
      </c>
      <c r="D47" s="55" t="s">
        <v>75</v>
      </c>
      <c r="E47" s="47"/>
      <c r="F47" s="13"/>
      <c r="G47" s="56" t="s">
        <v>77</v>
      </c>
      <c r="H47" s="47">
        <v>1948</v>
      </c>
      <c r="I47" s="52"/>
      <c r="J47" s="7"/>
      <c r="K47" s="8"/>
      <c r="L47" s="12"/>
      <c r="M47" s="7"/>
      <c r="N47" s="8"/>
      <c r="O47" s="52"/>
      <c r="P47" s="3"/>
      <c r="Q47" s="8"/>
      <c r="R47" s="9"/>
      <c r="S47" s="10"/>
      <c r="T47" s="8"/>
      <c r="U47" s="11">
        <v>222</v>
      </c>
      <c r="V47" s="10">
        <f>U47/3</f>
        <v>74</v>
      </c>
      <c r="W47" s="8">
        <v>42</v>
      </c>
      <c r="X47" s="6">
        <f>N47+Q47+T47+W47</f>
        <v>42</v>
      </c>
      <c r="Y47" s="36"/>
      <c r="Z47" s="53"/>
      <c r="AA47" s="53"/>
    </row>
    <row r="48" spans="1:27" ht="27" customHeight="1">
      <c r="A48" s="27">
        <v>12</v>
      </c>
      <c r="B48" s="28" t="s">
        <v>27</v>
      </c>
      <c r="C48" s="69">
        <v>28</v>
      </c>
      <c r="D48" s="55" t="s">
        <v>76</v>
      </c>
      <c r="E48" s="47"/>
      <c r="F48" s="13"/>
      <c r="G48" s="56" t="s">
        <v>78</v>
      </c>
      <c r="H48" s="47">
        <v>1972</v>
      </c>
      <c r="I48" s="41"/>
      <c r="J48" s="7"/>
      <c r="K48" s="8"/>
      <c r="L48" s="12"/>
      <c r="M48" s="7"/>
      <c r="N48" s="8"/>
      <c r="O48" s="52"/>
      <c r="P48" s="7"/>
      <c r="Q48" s="8"/>
      <c r="R48" s="9"/>
      <c r="S48" s="10"/>
      <c r="T48" s="8"/>
      <c r="U48" s="11">
        <v>449</v>
      </c>
      <c r="V48" s="10">
        <f>U48/3</f>
        <v>149.66666666666666</v>
      </c>
      <c r="W48" s="8">
        <v>39</v>
      </c>
      <c r="X48" s="6">
        <f>N48+Q48+T48+W48</f>
        <v>39</v>
      </c>
      <c r="Y48" s="36"/>
      <c r="Z48" s="53"/>
      <c r="AA48" s="53"/>
    </row>
    <row r="49" spans="1:27" ht="27" customHeight="1" thickBot="1">
      <c r="A49" s="27">
        <v>13</v>
      </c>
      <c r="B49" s="28" t="s">
        <v>27</v>
      </c>
      <c r="C49" s="71">
        <v>14</v>
      </c>
      <c r="D49" s="47" t="s">
        <v>72</v>
      </c>
      <c r="E49" s="47" t="s">
        <v>73</v>
      </c>
      <c r="F49" s="13" t="s">
        <v>12</v>
      </c>
      <c r="G49" s="48" t="s">
        <v>74</v>
      </c>
      <c r="H49" s="47">
        <v>1967</v>
      </c>
      <c r="I49" s="41"/>
      <c r="J49" s="7"/>
      <c r="K49" s="8"/>
      <c r="L49" s="12"/>
      <c r="M49" s="7"/>
      <c r="N49" s="8"/>
      <c r="O49" s="52"/>
      <c r="P49" s="7"/>
      <c r="Q49" s="8"/>
      <c r="R49" s="9">
        <v>2395</v>
      </c>
      <c r="S49" s="10">
        <f>R49/9</f>
        <v>266.1111111111111</v>
      </c>
      <c r="T49" s="8">
        <v>32</v>
      </c>
      <c r="U49" s="11"/>
      <c r="V49" s="10"/>
      <c r="W49" s="8"/>
      <c r="X49" s="6">
        <f>K49+N49+Q49+T49+W49</f>
        <v>32</v>
      </c>
      <c r="Y49" s="36"/>
      <c r="Z49" s="53"/>
      <c r="AA49" s="53"/>
    </row>
    <row r="50" spans="1:25" ht="33.75" customHeight="1" thickBot="1">
      <c r="A50" s="156" t="s">
        <v>83</v>
      </c>
      <c r="B50" s="157"/>
      <c r="C50" s="157"/>
      <c r="D50" s="157"/>
      <c r="E50" s="157"/>
      <c r="F50" s="157"/>
      <c r="G50" s="157"/>
      <c r="H50" s="158"/>
      <c r="I50" s="84" t="s">
        <v>20</v>
      </c>
      <c r="J50" s="85"/>
      <c r="K50" s="85"/>
      <c r="L50" s="84" t="s">
        <v>21</v>
      </c>
      <c r="M50" s="85"/>
      <c r="N50" s="85"/>
      <c r="O50" s="84" t="s">
        <v>22</v>
      </c>
      <c r="P50" s="85"/>
      <c r="Q50" s="85"/>
      <c r="R50" s="113" t="s">
        <v>23</v>
      </c>
      <c r="S50" s="114"/>
      <c r="T50" s="115"/>
      <c r="U50" s="113" t="s">
        <v>24</v>
      </c>
      <c r="V50" s="114"/>
      <c r="W50" s="115"/>
      <c r="X50" s="128"/>
      <c r="Y50" s="129"/>
    </row>
    <row r="51" spans="1:25" ht="27" customHeight="1">
      <c r="A51" s="159"/>
      <c r="B51" s="160"/>
      <c r="C51" s="160"/>
      <c r="D51" s="160"/>
      <c r="E51" s="160"/>
      <c r="F51" s="160"/>
      <c r="G51" s="160"/>
      <c r="H51" s="161"/>
      <c r="I51" s="84" t="s">
        <v>25</v>
      </c>
      <c r="J51" s="85"/>
      <c r="K51" s="85"/>
      <c r="L51" s="84" t="s">
        <v>18</v>
      </c>
      <c r="M51" s="85"/>
      <c r="N51" s="86"/>
      <c r="O51" s="84" t="s">
        <v>35</v>
      </c>
      <c r="P51" s="85"/>
      <c r="Q51" s="86"/>
      <c r="R51" s="84" t="s">
        <v>15</v>
      </c>
      <c r="S51" s="98"/>
      <c r="T51" s="99"/>
      <c r="U51" s="84" t="s">
        <v>0</v>
      </c>
      <c r="V51" s="98"/>
      <c r="W51" s="99"/>
      <c r="X51" s="130"/>
      <c r="Y51" s="131"/>
    </row>
    <row r="52" spans="1:25" ht="20.25" customHeight="1" thickBot="1">
      <c r="A52" s="159"/>
      <c r="B52" s="160"/>
      <c r="C52" s="160"/>
      <c r="D52" s="160"/>
      <c r="E52" s="160"/>
      <c r="F52" s="160"/>
      <c r="G52" s="160"/>
      <c r="H52" s="161"/>
      <c r="I52" s="87">
        <v>40299</v>
      </c>
      <c r="J52" s="88"/>
      <c r="K52" s="88"/>
      <c r="L52" s="87" t="s">
        <v>54</v>
      </c>
      <c r="M52" s="88"/>
      <c r="N52" s="89"/>
      <c r="O52" s="87">
        <v>40409</v>
      </c>
      <c r="P52" s="88"/>
      <c r="Q52" s="89"/>
      <c r="R52" s="87" t="s">
        <v>57</v>
      </c>
      <c r="S52" s="116"/>
      <c r="T52" s="117"/>
      <c r="U52" s="118">
        <v>40440</v>
      </c>
      <c r="V52" s="119"/>
      <c r="W52" s="120"/>
      <c r="X52" s="132"/>
      <c r="Y52" s="133"/>
    </row>
    <row r="53" spans="1:25" ht="20.25" customHeight="1">
      <c r="A53" s="159"/>
      <c r="B53" s="160"/>
      <c r="C53" s="160"/>
      <c r="D53" s="160"/>
      <c r="E53" s="160"/>
      <c r="F53" s="160"/>
      <c r="G53" s="160"/>
      <c r="H53" s="161"/>
      <c r="I53" s="92" t="s">
        <v>16</v>
      </c>
      <c r="J53" s="125"/>
      <c r="K53" s="125"/>
      <c r="L53" s="92" t="s">
        <v>19</v>
      </c>
      <c r="M53" s="125"/>
      <c r="N53" s="137"/>
      <c r="O53" s="92" t="s">
        <v>34</v>
      </c>
      <c r="P53" s="93"/>
      <c r="Q53" s="94"/>
      <c r="R53" s="92" t="s">
        <v>34</v>
      </c>
      <c r="S53" s="93"/>
      <c r="T53" s="94"/>
      <c r="U53" s="92" t="s">
        <v>17</v>
      </c>
      <c r="V53" s="93"/>
      <c r="W53" s="94"/>
      <c r="X53" s="100" t="s">
        <v>79</v>
      </c>
      <c r="Y53" s="134" t="s">
        <v>80</v>
      </c>
    </row>
    <row r="54" spans="1:25" ht="15" customHeight="1" thickBot="1">
      <c r="A54" s="159"/>
      <c r="B54" s="160"/>
      <c r="C54" s="160"/>
      <c r="D54" s="160"/>
      <c r="E54" s="160"/>
      <c r="F54" s="160"/>
      <c r="G54" s="160"/>
      <c r="H54" s="161"/>
      <c r="I54" s="126"/>
      <c r="J54" s="127"/>
      <c r="K54" s="127"/>
      <c r="L54" s="138"/>
      <c r="M54" s="139"/>
      <c r="N54" s="140"/>
      <c r="O54" s="95"/>
      <c r="P54" s="96"/>
      <c r="Q54" s="97"/>
      <c r="R54" s="95"/>
      <c r="S54" s="96"/>
      <c r="T54" s="97"/>
      <c r="U54" s="110"/>
      <c r="V54" s="111"/>
      <c r="W54" s="112"/>
      <c r="X54" s="101"/>
      <c r="Y54" s="135"/>
    </row>
    <row r="55" spans="1:25" ht="25.5" customHeight="1" thickBot="1">
      <c r="A55" s="159"/>
      <c r="B55" s="162"/>
      <c r="C55" s="162"/>
      <c r="D55" s="162"/>
      <c r="E55" s="162"/>
      <c r="F55" s="162"/>
      <c r="G55" s="162"/>
      <c r="H55" s="161"/>
      <c r="I55" s="81" t="s">
        <v>26</v>
      </c>
      <c r="J55" s="82"/>
      <c r="K55" s="83"/>
      <c r="L55" s="81" t="s">
        <v>26</v>
      </c>
      <c r="M55" s="82"/>
      <c r="N55" s="83"/>
      <c r="O55" s="81" t="s">
        <v>71</v>
      </c>
      <c r="P55" s="82"/>
      <c r="Q55" s="83"/>
      <c r="R55" s="81" t="s">
        <v>71</v>
      </c>
      <c r="S55" s="82"/>
      <c r="T55" s="83"/>
      <c r="U55" s="81" t="s">
        <v>26</v>
      </c>
      <c r="V55" s="82"/>
      <c r="W55" s="83"/>
      <c r="X55" s="101"/>
      <c r="Y55" s="135"/>
    </row>
    <row r="56" spans="1:25" ht="22.5" customHeight="1">
      <c r="A56" s="123" t="s">
        <v>36</v>
      </c>
      <c r="B56" s="79" t="s">
        <v>1</v>
      </c>
      <c r="C56" s="79" t="s">
        <v>2</v>
      </c>
      <c r="D56" s="121" t="s">
        <v>3</v>
      </c>
      <c r="E56" s="121" t="s">
        <v>4</v>
      </c>
      <c r="F56" s="121" t="s">
        <v>5</v>
      </c>
      <c r="G56" s="121" t="s">
        <v>6</v>
      </c>
      <c r="H56" s="79" t="s">
        <v>7</v>
      </c>
      <c r="I56" s="104" t="s">
        <v>8</v>
      </c>
      <c r="J56" s="104" t="s">
        <v>9</v>
      </c>
      <c r="K56" s="90" t="s">
        <v>10</v>
      </c>
      <c r="L56" s="104" t="s">
        <v>8</v>
      </c>
      <c r="M56" s="104" t="s">
        <v>9</v>
      </c>
      <c r="N56" s="90" t="s">
        <v>10</v>
      </c>
      <c r="O56" s="104" t="s">
        <v>8</v>
      </c>
      <c r="P56" s="104" t="s">
        <v>9</v>
      </c>
      <c r="Q56" s="90" t="s">
        <v>10</v>
      </c>
      <c r="R56" s="104" t="s">
        <v>8</v>
      </c>
      <c r="S56" s="104" t="s">
        <v>9</v>
      </c>
      <c r="T56" s="90" t="s">
        <v>10</v>
      </c>
      <c r="U56" s="104" t="s">
        <v>8</v>
      </c>
      <c r="V56" s="104" t="s">
        <v>9</v>
      </c>
      <c r="W56" s="107" t="s">
        <v>10</v>
      </c>
      <c r="X56" s="102"/>
      <c r="Y56" s="135"/>
    </row>
    <row r="57" spans="1:25" ht="22.5" customHeight="1" thickBot="1">
      <c r="A57" s="124"/>
      <c r="B57" s="80"/>
      <c r="C57" s="80"/>
      <c r="D57" s="122"/>
      <c r="E57" s="122"/>
      <c r="F57" s="122"/>
      <c r="G57" s="122"/>
      <c r="H57" s="80"/>
      <c r="I57" s="105"/>
      <c r="J57" s="106"/>
      <c r="K57" s="91"/>
      <c r="L57" s="105"/>
      <c r="M57" s="106"/>
      <c r="N57" s="91"/>
      <c r="O57" s="105"/>
      <c r="P57" s="106"/>
      <c r="Q57" s="91"/>
      <c r="R57" s="109"/>
      <c r="S57" s="109"/>
      <c r="T57" s="91"/>
      <c r="U57" s="109"/>
      <c r="V57" s="109"/>
      <c r="W57" s="108"/>
      <c r="X57" s="103"/>
      <c r="Y57" s="136"/>
    </row>
    <row r="58" spans="1:25" ht="25.5" customHeight="1">
      <c r="A58" s="35">
        <v>1</v>
      </c>
      <c r="B58" s="34" t="s">
        <v>14</v>
      </c>
      <c r="C58" s="73">
        <v>72</v>
      </c>
      <c r="D58" s="74" t="s">
        <v>28</v>
      </c>
      <c r="E58" s="74"/>
      <c r="F58" s="78" t="s">
        <v>32</v>
      </c>
      <c r="G58" s="74" t="s">
        <v>45</v>
      </c>
      <c r="H58" s="74">
        <v>1949</v>
      </c>
      <c r="I58" s="5">
        <v>26004.499999999178</v>
      </c>
      <c r="J58" s="3">
        <f>I58/4</f>
        <v>6501.124999999794</v>
      </c>
      <c r="K58" s="4">
        <v>48</v>
      </c>
      <c r="L58" s="5">
        <v>212.4000000000599</v>
      </c>
      <c r="M58" s="37">
        <f>L58/4</f>
        <v>53.10000000001497</v>
      </c>
      <c r="N58" s="40">
        <v>60</v>
      </c>
      <c r="O58" s="64">
        <v>1176</v>
      </c>
      <c r="P58" s="3">
        <f>O58/5</f>
        <v>235.2</v>
      </c>
      <c r="Q58" s="4">
        <v>72</v>
      </c>
      <c r="R58" s="37">
        <v>497</v>
      </c>
      <c r="S58" s="66">
        <f>R58/9</f>
        <v>55.22222222222222</v>
      </c>
      <c r="T58" s="4">
        <v>60</v>
      </c>
      <c r="U58" s="30"/>
      <c r="V58" s="39"/>
      <c r="W58" s="40"/>
      <c r="X58" s="6">
        <f>N58+Q58+T58</f>
        <v>192</v>
      </c>
      <c r="Y58" s="36">
        <f>(L58+R58+O58)/18</f>
        <v>104.74444444444777</v>
      </c>
    </row>
    <row r="59" spans="1:25" ht="29.25" customHeight="1">
      <c r="A59" s="35">
        <v>2</v>
      </c>
      <c r="B59" s="17" t="s">
        <v>14</v>
      </c>
      <c r="C59" s="71">
        <v>74</v>
      </c>
      <c r="D59" s="43" t="s">
        <v>46</v>
      </c>
      <c r="E59" s="43"/>
      <c r="F59" s="25"/>
      <c r="G59" s="43" t="s">
        <v>47</v>
      </c>
      <c r="H59" s="43">
        <v>1959</v>
      </c>
      <c r="I59" s="18">
        <v>15388.500000000036</v>
      </c>
      <c r="J59" s="3">
        <f>I59/4</f>
        <v>3847.125000000009</v>
      </c>
      <c r="K59" s="19">
        <v>54</v>
      </c>
      <c r="L59" s="18">
        <v>558.8000000000312</v>
      </c>
      <c r="M59" s="12">
        <f>L59/4</f>
        <v>139.7000000000078</v>
      </c>
      <c r="N59" s="19">
        <v>54</v>
      </c>
      <c r="O59" s="52">
        <v>1186</v>
      </c>
      <c r="P59" s="3">
        <f>O59/5</f>
        <v>237.2</v>
      </c>
      <c r="Q59" s="8">
        <v>64</v>
      </c>
      <c r="R59" s="12">
        <v>1220</v>
      </c>
      <c r="S59" s="10">
        <f>R59/9</f>
        <v>135.55555555555554</v>
      </c>
      <c r="T59" s="8">
        <v>40</v>
      </c>
      <c r="U59" s="15"/>
      <c r="V59" s="31"/>
      <c r="W59" s="31"/>
      <c r="X59" s="6">
        <f>K59+N59+Q59</f>
        <v>172</v>
      </c>
      <c r="Y59" s="36">
        <f>(L59+R59+O59)/18</f>
        <v>164.71111111111284</v>
      </c>
    </row>
    <row r="60" spans="1:25" ht="26.25" customHeight="1">
      <c r="A60" s="35">
        <v>3</v>
      </c>
      <c r="B60" s="17" t="s">
        <v>14</v>
      </c>
      <c r="C60" s="73">
        <v>71</v>
      </c>
      <c r="D60" s="48" t="s">
        <v>69</v>
      </c>
      <c r="E60" s="43"/>
      <c r="F60" s="25" t="s">
        <v>32</v>
      </c>
      <c r="G60" s="42" t="s">
        <v>70</v>
      </c>
      <c r="H60" s="44">
        <v>1948</v>
      </c>
      <c r="I60" s="11"/>
      <c r="J60" s="51"/>
      <c r="K60" s="33"/>
      <c r="L60" s="18"/>
      <c r="M60" s="12"/>
      <c r="N60" s="19"/>
      <c r="O60" s="52">
        <v>501</v>
      </c>
      <c r="P60" s="3">
        <f>O60/5</f>
        <v>100.2</v>
      </c>
      <c r="Q60" s="8">
        <v>80</v>
      </c>
      <c r="R60" s="15"/>
      <c r="S60" s="15"/>
      <c r="T60" s="15"/>
      <c r="U60" s="15"/>
      <c r="V60" s="15"/>
      <c r="W60" s="15"/>
      <c r="X60" s="6">
        <f>K60+N60+Q60+T60+W60</f>
        <v>80</v>
      </c>
      <c r="Y60" s="36"/>
    </row>
    <row r="61" spans="1:25" ht="31.5" customHeight="1">
      <c r="A61" s="35">
        <v>4</v>
      </c>
      <c r="B61" s="17" t="s">
        <v>14</v>
      </c>
      <c r="C61" s="71">
        <v>75</v>
      </c>
      <c r="D61" s="43" t="s">
        <v>44</v>
      </c>
      <c r="E61" s="43"/>
      <c r="F61" s="13" t="s">
        <v>11</v>
      </c>
      <c r="G61" s="43" t="s">
        <v>45</v>
      </c>
      <c r="H61" s="43">
        <v>1949</v>
      </c>
      <c r="I61" s="18">
        <v>667.3000000001963</v>
      </c>
      <c r="J61" s="3">
        <f>I61/4</f>
        <v>166.82500000004907</v>
      </c>
      <c r="K61" s="8">
        <v>60</v>
      </c>
      <c r="L61" s="11"/>
      <c r="M61" s="12"/>
      <c r="N61" s="19"/>
      <c r="O61" s="52"/>
      <c r="P61" s="3"/>
      <c r="Q61" s="8"/>
      <c r="R61" s="12"/>
      <c r="S61" s="12"/>
      <c r="T61" s="8"/>
      <c r="U61" s="15"/>
      <c r="V61" s="31"/>
      <c r="W61" s="19"/>
      <c r="X61" s="6">
        <f>K61+N61+Q61+T61+W61</f>
        <v>60</v>
      </c>
      <c r="Y61" s="36"/>
    </row>
    <row r="62" spans="1:25" ht="26.25" customHeight="1">
      <c r="A62" s="35">
        <v>5</v>
      </c>
      <c r="B62" s="17" t="s">
        <v>14</v>
      </c>
      <c r="C62" s="72">
        <v>77</v>
      </c>
      <c r="D62" s="44" t="s">
        <v>53</v>
      </c>
      <c r="E62" s="43"/>
      <c r="F62" s="25"/>
      <c r="G62" s="42" t="s">
        <v>61</v>
      </c>
      <c r="H62" s="44">
        <v>1950</v>
      </c>
      <c r="I62" s="11"/>
      <c r="J62" s="32"/>
      <c r="K62" s="33"/>
      <c r="L62" s="18">
        <v>3552.800000000113</v>
      </c>
      <c r="M62" s="12">
        <f>L62/4</f>
        <v>888.2000000000282</v>
      </c>
      <c r="N62" s="19">
        <v>48</v>
      </c>
      <c r="O62" s="52"/>
      <c r="P62" s="3"/>
      <c r="Q62" s="15"/>
      <c r="R62" s="15"/>
      <c r="S62" s="15"/>
      <c r="T62" s="15"/>
      <c r="U62" s="15"/>
      <c r="V62" s="15"/>
      <c r="W62" s="15"/>
      <c r="X62" s="6">
        <f>K62+N62+Q62+T62+W62</f>
        <v>48</v>
      </c>
      <c r="Y62" s="36"/>
    </row>
    <row r="63" spans="1:25" ht="24.75" customHeight="1">
      <c r="A63" s="35">
        <v>6</v>
      </c>
      <c r="B63" s="17" t="s">
        <v>14</v>
      </c>
      <c r="C63" s="71">
        <v>76</v>
      </c>
      <c r="D63" s="43" t="s">
        <v>48</v>
      </c>
      <c r="E63" s="43"/>
      <c r="F63" s="25"/>
      <c r="G63" s="43" t="s">
        <v>49</v>
      </c>
      <c r="H63" s="43">
        <v>1960</v>
      </c>
      <c r="I63" s="9">
        <v>83330.6000000011</v>
      </c>
      <c r="J63" s="7">
        <f>I63/4</f>
        <v>20832.650000000274</v>
      </c>
      <c r="K63" s="8">
        <v>45</v>
      </c>
      <c r="L63" s="12"/>
      <c r="M63" s="12"/>
      <c r="N63" s="19"/>
      <c r="O63" s="52"/>
      <c r="P63" s="3"/>
      <c r="Q63" s="19"/>
      <c r="R63" s="15"/>
      <c r="S63" s="15"/>
      <c r="T63" s="15"/>
      <c r="U63" s="15"/>
      <c r="V63" s="15"/>
      <c r="W63" s="15"/>
      <c r="X63" s="6">
        <f>K63+N63+Q63+T63+W63</f>
        <v>45</v>
      </c>
      <c r="Y63" s="36"/>
    </row>
  </sheetData>
  <sheetProtection password="CC37" sheet="1" selectLockedCells="1" selectUnlockedCells="1"/>
  <mergeCells count="157">
    <mergeCell ref="A2:H7"/>
    <mergeCell ref="A29:H34"/>
    <mergeCell ref="A50:H55"/>
    <mergeCell ref="T8:T9"/>
    <mergeCell ref="L8:L9"/>
    <mergeCell ref="M8:M9"/>
    <mergeCell ref="N8:N9"/>
    <mergeCell ref="O8:O9"/>
    <mergeCell ref="E8:E9"/>
    <mergeCell ref="F8:F9"/>
    <mergeCell ref="U8:U9"/>
    <mergeCell ref="V8:V9"/>
    <mergeCell ref="W8:W9"/>
    <mergeCell ref="P8:P9"/>
    <mergeCell ref="Q8:Q9"/>
    <mergeCell ref="R8:R9"/>
    <mergeCell ref="S8:S9"/>
    <mergeCell ref="G8:G9"/>
    <mergeCell ref="H8:H9"/>
    <mergeCell ref="A8:A9"/>
    <mergeCell ref="B8:B9"/>
    <mergeCell ref="C8:C9"/>
    <mergeCell ref="D8:D9"/>
    <mergeCell ref="X5:X9"/>
    <mergeCell ref="Y5:Y9"/>
    <mergeCell ref="I7:K7"/>
    <mergeCell ref="L7:N7"/>
    <mergeCell ref="O7:Q7"/>
    <mergeCell ref="R7:T7"/>
    <mergeCell ref="U7:W7"/>
    <mergeCell ref="I8:I9"/>
    <mergeCell ref="J8:J9"/>
    <mergeCell ref="K8:K9"/>
    <mergeCell ref="L5:N6"/>
    <mergeCell ref="O5:Q6"/>
    <mergeCell ref="R5:T6"/>
    <mergeCell ref="U5:W6"/>
    <mergeCell ref="U3:W3"/>
    <mergeCell ref="I4:K4"/>
    <mergeCell ref="L4:N4"/>
    <mergeCell ref="O4:Q4"/>
    <mergeCell ref="R4:T4"/>
    <mergeCell ref="U4:W4"/>
    <mergeCell ref="I3:K3"/>
    <mergeCell ref="L3:N3"/>
    <mergeCell ref="O3:Q3"/>
    <mergeCell ref="R3:T3"/>
    <mergeCell ref="L51:N51"/>
    <mergeCell ref="N35:N36"/>
    <mergeCell ref="I5:K6"/>
    <mergeCell ref="A1:Y1"/>
    <mergeCell ref="I2:K2"/>
    <mergeCell ref="L2:N2"/>
    <mergeCell ref="O2:Q2"/>
    <mergeCell ref="R2:T2"/>
    <mergeCell ref="U2:W2"/>
    <mergeCell ref="X2:Y4"/>
    <mergeCell ref="M56:M57"/>
    <mergeCell ref="L56:L57"/>
    <mergeCell ref="L55:N55"/>
    <mergeCell ref="N56:N57"/>
    <mergeCell ref="Y32:Y36"/>
    <mergeCell ref="I35:I36"/>
    <mergeCell ref="M35:M36"/>
    <mergeCell ref="I29:K29"/>
    <mergeCell ref="L32:N33"/>
    <mergeCell ref="L30:N30"/>
    <mergeCell ref="L31:N31"/>
    <mergeCell ref="I30:K30"/>
    <mergeCell ref="L29:N29"/>
    <mergeCell ref="I34:K34"/>
    <mergeCell ref="U30:W30"/>
    <mergeCell ref="U31:W31"/>
    <mergeCell ref="O51:Q51"/>
    <mergeCell ref="R50:T50"/>
    <mergeCell ref="R29:T29"/>
    <mergeCell ref="T35:T36"/>
    <mergeCell ref="R31:T31"/>
    <mergeCell ref="R30:T30"/>
    <mergeCell ref="X29:Y31"/>
    <mergeCell ref="A35:A36"/>
    <mergeCell ref="B35:B36"/>
    <mergeCell ref="U32:W33"/>
    <mergeCell ref="U34:W34"/>
    <mergeCell ref="R34:T34"/>
    <mergeCell ref="U29:W29"/>
    <mergeCell ref="L34:N34"/>
    <mergeCell ref="L35:L36"/>
    <mergeCell ref="D35:D36"/>
    <mergeCell ref="X53:X57"/>
    <mergeCell ref="I53:K54"/>
    <mergeCell ref="X50:Y52"/>
    <mergeCell ref="Y53:Y57"/>
    <mergeCell ref="U55:W55"/>
    <mergeCell ref="W56:W57"/>
    <mergeCell ref="L52:N52"/>
    <mergeCell ref="L50:N50"/>
    <mergeCell ref="L53:N54"/>
    <mergeCell ref="U56:U57"/>
    <mergeCell ref="E56:E57"/>
    <mergeCell ref="F56:F57"/>
    <mergeCell ref="J35:J36"/>
    <mergeCell ref="I51:K51"/>
    <mergeCell ref="I50:K50"/>
    <mergeCell ref="H35:H36"/>
    <mergeCell ref="K35:K36"/>
    <mergeCell ref="E35:E36"/>
    <mergeCell ref="F35:F36"/>
    <mergeCell ref="G35:G36"/>
    <mergeCell ref="A56:A57"/>
    <mergeCell ref="B56:B57"/>
    <mergeCell ref="C56:C57"/>
    <mergeCell ref="D56:D57"/>
    <mergeCell ref="V56:V57"/>
    <mergeCell ref="U52:W52"/>
    <mergeCell ref="O56:O57"/>
    <mergeCell ref="G56:G57"/>
    <mergeCell ref="H56:H57"/>
    <mergeCell ref="I52:K52"/>
    <mergeCell ref="I55:K55"/>
    <mergeCell ref="I56:I57"/>
    <mergeCell ref="J56:J57"/>
    <mergeCell ref="K56:K57"/>
    <mergeCell ref="P56:P57"/>
    <mergeCell ref="Q56:Q57"/>
    <mergeCell ref="R52:T52"/>
    <mergeCell ref="R53:T54"/>
    <mergeCell ref="O55:Q55"/>
    <mergeCell ref="T56:T57"/>
    <mergeCell ref="S56:S57"/>
    <mergeCell ref="R56:R57"/>
    <mergeCell ref="R55:T55"/>
    <mergeCell ref="O52:Q52"/>
    <mergeCell ref="R51:T51"/>
    <mergeCell ref="R35:R36"/>
    <mergeCell ref="U50:W50"/>
    <mergeCell ref="V35:V36"/>
    <mergeCell ref="S35:S36"/>
    <mergeCell ref="O53:Q54"/>
    <mergeCell ref="U51:W51"/>
    <mergeCell ref="X32:X36"/>
    <mergeCell ref="O32:Q33"/>
    <mergeCell ref="O35:O36"/>
    <mergeCell ref="P35:P36"/>
    <mergeCell ref="W35:W36"/>
    <mergeCell ref="U35:U36"/>
    <mergeCell ref="R32:T33"/>
    <mergeCell ref="U53:W54"/>
    <mergeCell ref="C35:C36"/>
    <mergeCell ref="O34:Q34"/>
    <mergeCell ref="O50:Q50"/>
    <mergeCell ref="O29:Q29"/>
    <mergeCell ref="O30:Q30"/>
    <mergeCell ref="O31:Q31"/>
    <mergeCell ref="Q35:Q36"/>
    <mergeCell ref="I32:K33"/>
    <mergeCell ref="I31:K31"/>
  </mergeCells>
  <printOptions/>
  <pageMargins left="0.15748031496062992" right="0.1968503937007874" top="0.1968503937007874" bottom="0.1968503937007874" header="0.11811023622047245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2010-09-19T12:36:24Z</cp:lastPrinted>
  <dcterms:created xsi:type="dcterms:W3CDTF">2009-02-24T08:02:13Z</dcterms:created>
  <dcterms:modified xsi:type="dcterms:W3CDTF">2010-09-20T16:03:56Z</dcterms:modified>
  <cp:category/>
  <cp:version/>
  <cp:contentType/>
  <cp:contentStatus/>
</cp:coreProperties>
</file>